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Desktop-licit\doc3\LILIANE\LICITAÇÃO 2024\PRC 058-2024 CONC 006-2024 CONST. DE PORTAL ENTRADA DA CIDADE\"/>
    </mc:Choice>
  </mc:AlternateContent>
  <bookViews>
    <workbookView xWindow="0" yWindow="0" windowWidth="20490" windowHeight="7650" tabRatio="732"/>
  </bookViews>
  <sheets>
    <sheet name="PL" sheetId="28" r:id="rId1"/>
  </sheets>
  <externalReferences>
    <externalReference r:id="rId2"/>
  </externalReferences>
  <definedNames>
    <definedName name="_xlnm.Print_Area" localSheetId="0">PL!$A$1:$H$82</definedName>
    <definedName name="_xlnm.Print_Titles" localSheetId="0">PL!$13:$13</definedName>
  </definedNames>
  <calcPr calcId="162913"/>
</workbook>
</file>

<file path=xl/calcChain.xml><?xml version="1.0" encoding="utf-8"?>
<calcChain xmlns="http://schemas.openxmlformats.org/spreadsheetml/2006/main">
  <c r="G8" i="28" l="1"/>
  <c r="C79" i="28"/>
  <c r="C74" i="28"/>
  <c r="C73" i="28"/>
  <c r="I66" i="28"/>
  <c r="H66" i="28"/>
  <c r="G66" i="28"/>
  <c r="I65" i="28"/>
  <c r="G65" i="28"/>
  <c r="H65" i="28" s="1"/>
  <c r="I64" i="28"/>
  <c r="H64" i="28"/>
  <c r="G64" i="28"/>
  <c r="I63" i="28"/>
  <c r="G63" i="28"/>
  <c r="H63" i="28" s="1"/>
  <c r="I62" i="28"/>
  <c r="H62" i="28"/>
  <c r="G62" i="28"/>
  <c r="I61" i="28"/>
  <c r="H61" i="28"/>
  <c r="G61" i="28"/>
  <c r="I60" i="28"/>
  <c r="H60" i="28"/>
  <c r="G60" i="28"/>
  <c r="I59" i="28"/>
  <c r="H59" i="28"/>
  <c r="G59" i="28"/>
  <c r="I58" i="28"/>
  <c r="H58" i="28"/>
  <c r="G58" i="28"/>
  <c r="I57" i="28"/>
  <c r="H57" i="28"/>
  <c r="G57" i="28"/>
  <c r="I56" i="28"/>
  <c r="H56" i="28"/>
  <c r="G56" i="28"/>
  <c r="I55" i="28"/>
  <c r="H55" i="28"/>
  <c r="G55" i="28"/>
  <c r="A55" i="28"/>
  <c r="A56" i="28" s="1"/>
  <c r="A57" i="28" s="1"/>
  <c r="A58" i="28" s="1"/>
  <c r="A59" i="28" s="1"/>
  <c r="A60" i="28" s="1"/>
  <c r="A61" i="28" s="1"/>
  <c r="A62" i="28" s="1"/>
  <c r="I54" i="28"/>
  <c r="H54" i="28"/>
  <c r="G54" i="28"/>
  <c r="I51" i="28"/>
  <c r="H51" i="28"/>
  <c r="G51" i="28"/>
  <c r="I47" i="28"/>
  <c r="G47" i="28"/>
  <c r="H47" i="28" s="1"/>
  <c r="I46" i="28"/>
  <c r="G46" i="28"/>
  <c r="H46" i="28" s="1"/>
  <c r="I45" i="28"/>
  <c r="G45" i="28"/>
  <c r="H45" i="28" s="1"/>
  <c r="I44" i="28"/>
  <c r="G44" i="28"/>
  <c r="H44" i="28" s="1"/>
  <c r="I43" i="28"/>
  <c r="G43" i="28"/>
  <c r="H43" i="28" s="1"/>
  <c r="I42" i="28"/>
  <c r="G42" i="28"/>
  <c r="H42" i="28" s="1"/>
  <c r="A42" i="28"/>
  <c r="A43" i="28" s="1"/>
  <c r="A44" i="28" s="1"/>
  <c r="A45" i="28" s="1"/>
  <c r="A46" i="28" s="1"/>
  <c r="A47" i="28" s="1"/>
  <c r="A48" i="28" s="1"/>
  <c r="A49" i="28" s="1"/>
  <c r="I41" i="28"/>
  <c r="G41" i="28"/>
  <c r="H41" i="28" s="1"/>
  <c r="H40" i="28" s="1"/>
  <c r="I38" i="28"/>
  <c r="G38" i="28"/>
  <c r="H38" i="28" s="1"/>
  <c r="I37" i="28"/>
  <c r="G37" i="28"/>
  <c r="H37" i="28" s="1"/>
  <c r="A37" i="28"/>
  <c r="A38" i="28" s="1"/>
  <c r="I36" i="28"/>
  <c r="G36" i="28"/>
  <c r="H36" i="28" s="1"/>
  <c r="I35" i="28"/>
  <c r="H35" i="28"/>
  <c r="G35" i="28"/>
  <c r="I34" i="28"/>
  <c r="G34" i="28"/>
  <c r="H34" i="28" s="1"/>
  <c r="I33" i="28"/>
  <c r="H33" i="28"/>
  <c r="G33" i="28"/>
  <c r="I32" i="28"/>
  <c r="G32" i="28"/>
  <c r="H32" i="28" s="1"/>
  <c r="I31" i="28"/>
  <c r="H31" i="28"/>
  <c r="G31" i="28"/>
  <c r="I30" i="28"/>
  <c r="G30" i="28"/>
  <c r="H30" i="28" s="1"/>
  <c r="I29" i="28"/>
  <c r="G29" i="28"/>
  <c r="H29" i="28" s="1"/>
  <c r="I28" i="28"/>
  <c r="G28" i="28"/>
  <c r="H28" i="28" s="1"/>
  <c r="I27" i="28"/>
  <c r="G27" i="28"/>
  <c r="H27" i="28" s="1"/>
  <c r="I26" i="28"/>
  <c r="G26" i="28"/>
  <c r="H26" i="28" s="1"/>
  <c r="I25" i="28"/>
  <c r="G25" i="28"/>
  <c r="H25" i="28" s="1"/>
  <c r="I24" i="28"/>
  <c r="G24" i="28"/>
  <c r="H24" i="28" s="1"/>
  <c r="I23" i="28"/>
  <c r="G23" i="28"/>
  <c r="H23" i="28" s="1"/>
  <c r="A23" i="28"/>
  <c r="A24" i="28" s="1"/>
  <c r="A25" i="28" s="1"/>
  <c r="A26" i="28" s="1"/>
  <c r="A27" i="28" s="1"/>
  <c r="A28" i="28" s="1"/>
  <c r="A29" i="28" s="1"/>
  <c r="A30" i="28" s="1"/>
  <c r="I22" i="28"/>
  <c r="G22" i="28"/>
  <c r="H22" i="28" s="1"/>
  <c r="I18" i="28"/>
  <c r="G18" i="28"/>
  <c r="H18" i="28" s="1"/>
  <c r="I17" i="28"/>
  <c r="G17" i="28"/>
  <c r="H17" i="28" s="1"/>
  <c r="A17" i="28"/>
  <c r="A18" i="28" s="1"/>
  <c r="A19" i="28" s="1"/>
  <c r="I16" i="28"/>
  <c r="I68" i="28" s="1"/>
  <c r="F19" i="28" s="1"/>
  <c r="G19" i="28" s="1"/>
  <c r="H19" i="28" s="1"/>
  <c r="G16" i="28"/>
  <c r="H16" i="28" s="1"/>
  <c r="H15" i="28" s="1"/>
  <c r="C15" i="28"/>
  <c r="H21" i="28" l="1"/>
  <c r="H53" i="28"/>
  <c r="H68" i="28" s="1"/>
</calcChain>
</file>

<file path=xl/sharedStrings.xml><?xml version="1.0" encoding="utf-8"?>
<sst xmlns="http://schemas.openxmlformats.org/spreadsheetml/2006/main" count="168" uniqueCount="128">
  <si>
    <t>ITEM</t>
  </si>
  <si>
    <t>CÓDIGO</t>
  </si>
  <si>
    <t>PLANILHA ORÇAMENTÁRIA DE CUSTOS</t>
  </si>
  <si>
    <t xml:space="preserve">FORMA DE EXECUÇÃO: </t>
  </si>
  <si>
    <t>(    )</t>
  </si>
  <si>
    <t>DIRETA</t>
  </si>
  <si>
    <t>INDIRETA</t>
  </si>
  <si>
    <t>DESCRIÇÃO</t>
  </si>
  <si>
    <t>UNIDADE</t>
  </si>
  <si>
    <t>QUANTIDADE</t>
  </si>
  <si>
    <t>PREFEITURA MUNICIPAL DE OLHOS D'ÁGUA</t>
  </si>
  <si>
    <t>PRAÇA DONA QUITA, Nº 90, CENTRO OLHOS D'ÁGUA/MG, CEP: 39398-000</t>
  </si>
  <si>
    <t>CNPJ: 01.612.547/0001-00</t>
  </si>
  <si>
    <t>Rone Douglas Dias</t>
  </si>
  <si>
    <t>Samuel Elias Cordeiro</t>
  </si>
  <si>
    <t>M2</t>
  </si>
  <si>
    <t>UND</t>
  </si>
  <si>
    <t xml:space="preserve">FORNECIMENTO E COLOCAÇÃO DE PLACA DE OBRA EM CHAPA GALVANIZADA #26, ESP. 0,45MM, DIMENSÃO (3X1,5)M, PLOTADA COM ADESIVO VINÍLICO, AFIXADA COM REBITES 4,8X40MM, EM ESTRUTURA METÁLICA DE METALON 20X20MM, ESP. 1,25MM, INCLUSIVE SUPORTE EM EUCALIPTO AUTOCLAVADO PINTADO COM TINTA PVA DUAS (2) DEMÃOS </t>
  </si>
  <si>
    <t>ED-28427</t>
  </si>
  <si>
    <r>
      <t>FOLHA N</t>
    </r>
    <r>
      <rPr>
        <b/>
        <sz val="8"/>
        <rFont val="Calibri"/>
        <family val="2"/>
      </rPr>
      <t>º</t>
    </r>
    <r>
      <rPr>
        <b/>
        <sz val="8"/>
        <rFont val="Arial Nova"/>
        <family val="2"/>
      </rPr>
      <t xml:space="preserve">: </t>
    </r>
  </si>
  <si>
    <t>DATA:</t>
  </si>
  <si>
    <t>( X )</t>
  </si>
  <si>
    <t>COMPOSIÇÃO/DEMONSTRATIVO DE BDI - EM ANEXO</t>
  </si>
  <si>
    <t>% ISS MUNICIPAL:</t>
  </si>
  <si>
    <t>PREÇO UNITÁRIO S/ BDI</t>
  </si>
  <si>
    <t>PREÇO UNITÁRIO C/ BDI</t>
  </si>
  <si>
    <t>PREÇO TOTAL</t>
  </si>
  <si>
    <t>M3</t>
  </si>
  <si>
    <t>ED-51139</t>
  </si>
  <si>
    <t>VALOR TOTAL DA OBRA</t>
  </si>
  <si>
    <t>ED-50703</t>
  </si>
  <si>
    <t>LIMPEZA DE TERRENO, INCLUSIVE CAPINA, RASTELAMENTO COM AFASTAMENTO ATÉ VINTE (20) METROS E QUEIMA CONTROLADA</t>
  </si>
  <si>
    <t>LOCAÇÃO DE OBRA COM GABARITO DE TÁBUAS CORRIDAS PONTALETADAS A CADA 2,00M, REAPROVEITAMENTO (2X), INCLUSIVE ACOMPANHAMENTO DE EQUIPE TOPOGRÁFICA PARRA MARCAÇÃO DE PONTO TOPOGRÁFICO</t>
  </si>
  <si>
    <t>ED-17989</t>
  </si>
  <si>
    <t xml:space="preserve">M </t>
  </si>
  <si>
    <t>ESTRUTURA</t>
  </si>
  <si>
    <t>ESCAVAÇÃO MANUAL DE VALA COM PROFUNDIDADE MAIOR QUE 1,5M E MENOR OU IGUAL 3,0M, INCLUSIVE DESCARGA LATERAL</t>
  </si>
  <si>
    <t>ED-51108</t>
  </si>
  <si>
    <t>LASTRO DE CONCRETO MAGRO, INCLUSIVE TRANSPORTE, LANÇAMENTO E ADENSAMENTO</t>
  </si>
  <si>
    <t>ED-49812</t>
  </si>
  <si>
    <t>CORTE, DOBRA E MONTAGEM DE AÇO CA-60, DIÂMETRO 5MM, INCLUSIVE ESPAÇADOR</t>
  </si>
  <si>
    <t>ED-29548</t>
  </si>
  <si>
    <t>KG</t>
  </si>
  <si>
    <t>CORTE, DOBRA E MONTAGEM DE AÇO CA-50, DIÂMETRO 6,3MM, INCLUSIVE ESPAÇADOR</t>
  </si>
  <si>
    <t>ED-29549</t>
  </si>
  <si>
    <t>CORTE, DOBRA E MONTAGEM DE AÇO CA-50, DIÂMETRO 10MM, INCLUSIVE ESPAÇADOR</t>
  </si>
  <si>
    <t>ED-29551</t>
  </si>
  <si>
    <t>ED-29553</t>
  </si>
  <si>
    <t>MONTAGEM E DESMONTAGEM DE FÔRMA DE VIGA, ESCORAMENTO METÁLICO, PÉ-DIREITO DUPLO, EM CHAPA DE MADEIRA RESINADA, 2 UTILIZAÇÕES. AF_09/2020</t>
  </si>
  <si>
    <t>92450</t>
  </si>
  <si>
    <t>FÔRMA E DESFORMA PARA PILAR COM CHAPA DE COMPENSADO RESINADO, ESP. 14MM, REAPROVEITAMENTO (3X), EXCLUSIVE ESCORAMENTO</t>
  </si>
  <si>
    <t>ED-31566</t>
  </si>
  <si>
    <t>FABRICAÇÃO, MONTAGEM E DESMONTAGEM DE FÔRMA PARA SAPATA, EM MADEIRA SERRADA, E=25 MM, 1 UTILIZAÇÃO. AF_06/2017</t>
  </si>
  <si>
    <t>96529</t>
  </si>
  <si>
    <t xml:space="preserve">LAJE PRÉ-MOLDADA UNIDIRECIONAL COM ENCHIMENTO EM POLIESTIRENO EXPANDIDO (EPS), CAPEAMENTO DE 4CM, SOBRECARGA DE 100KG/M2, ALTURA TOTAL DE 11CM E VÃO LIVRE MÁXIMO DE 3M, INCLUSIVE CONCRETO ESTRUTURAL, USINADO BOMBEADO COM FCK DE 20MPA, EXCLUSIVE TELA ARMADA E CIMBRAMENTO
</t>
  </si>
  <si>
    <t>ED-50252</t>
  </si>
  <si>
    <t>ARMADURA DE TELA DE AÇO CA-60, SOLDADA TIPO Q-138, DIÂMETRO Ø4,2MM, TRAMA COM DIMENSÃO (100X100)MM, INCLUSIVE ESPAÇADOR, EXCLUSIVE CONCRETO</t>
  </si>
  <si>
    <t>ED-29582</t>
  </si>
  <si>
    <t>ESCORAMENTO DE FÔRMAS DE LAJE EM MADEIRA NÃO APARELHADA, PÉ-DIREITO DUPLO, INCLUSO TRAVAMENTO, 4 UTILIZAÇÕES. AF_09/2020</t>
  </si>
  <si>
    <t>101793</t>
  </si>
  <si>
    <t>FORNECIMENTO DE CONCRETO ESTRUTURAL, USINADO BOMBEADO, COM FCK 25MPA, INCLUSIVE LANÇAMENTO, ADENSAMENTO E ACABAMENTO</t>
  </si>
  <si>
    <t>ED-49638</t>
  </si>
  <si>
    <t>TRANSPORTE DE MATERIAL DE QUALQUER NATUREZA EM CAMINHÃO, DISTÂNCIA MAIORES QUE 30KM, DENTRO DO PERÍMETRO URBANO, EXCLUSIVE CARGA, INCLUSIVE DESCARGA</t>
  </si>
  <si>
    <t>ED-29235</t>
  </si>
  <si>
    <t>M3xKM</t>
  </si>
  <si>
    <t xml:space="preserve">ALVENARIA E REVESTIMENTOS </t>
  </si>
  <si>
    <t>ALVENARIA DE VEDAÇÃO COM TIJOLO CERÂMICO FURADO, ESP.14CM, PARA REVESTIMENTO, INCLUSIVE ARGAMASSA PARA ASSENTAMENTO</t>
  </si>
  <si>
    <t>ED-48232</t>
  </si>
  <si>
    <t>CHAPISCO COM ARGAMASSA INDUSTRIALIZADA, ESP. 5MM, APLICADO EM ALVENARIA/ESTRUTURA DE CONCRETO COM DESEMPENADEIRA METÁLICA, INCLUSIVE ARGAMASSA COM PREPARO MECANIZADO</t>
  </si>
  <si>
    <t>ED-50731</t>
  </si>
  <si>
    <t>EMBOÇO COM ARGAMASSA, TRAÇO 1:6 (CIMENTO E AREIA), ESP. 20MM, APLICAÇÃO MANUAL, INCLUSIVE ARGAMASSA COM PREPARO MECANIZADO, EXCLUSIVE CHAPISCO</t>
  </si>
  <si>
    <t>ED-50732</t>
  </si>
  <si>
    <t>REVESTIMENTO COM PEDRA SÃO TOMÉ APLICADO EM PAREDE (40X40CM), ESP. 2CM, ACABAMENTO NATURAL, ASSENTAMENTO COM ARGAMASSA INDUSTRIALIZADA, AMBIENTE INTERNO/EXTERNO, ALTURA MÁXIMA DE 3M PARA APLICAÇÃO DA PEDRA, INCLUSIVE REJUNTAMENTO</t>
  </si>
  <si>
    <t>ED-50756</t>
  </si>
  <si>
    <t>REVESTIMENTO EM LAMBRIS DE MADEIRA, LARGURA 10CM, INCLUSIVE BARROTEAMENTO</t>
  </si>
  <si>
    <t>ED-50742</t>
  </si>
  <si>
    <t>A CARGO DA PREFEITURA</t>
  </si>
  <si>
    <t>FABRICAÇÃO E INSTALAÇÃO DE LETRA CAIXA EM AÇO INOX ESCOVADO AISI 304 COM 40CM DE ALTURA</t>
  </si>
  <si>
    <t>FABRICAÇÃO E INSTALAÇÃO DE LETRA CAIXA EM AÇO INOX ESCOVADO AISI 304 COM 70CM DE ALTURA</t>
  </si>
  <si>
    <t>GUIA DE MEIO-FIO, EM CONCRETO COM FCK 20MPA, PRÉ-MOLDADA, MFC-01 PADRÃO DER-MG, DIMENSÕES (12X16,7X35)CM , EXCLUSIVE SARJETA, INCLUSIVE ESCAVAÇÃO, APILOAMENTO E TRANSPORTE COM RETIRADA DO MATERIAL ESCAVADO (EM CAÇAMBA)</t>
  </si>
  <si>
    <t>CHAPA ACO INOX AISI 304 NUMERO 4 (E = 6 MM), ACABAMENTO NUMERO 1 (LAMINADO A QUENTE, FOSCO)</t>
  </si>
  <si>
    <t xml:space="preserve">M2 </t>
  </si>
  <si>
    <r>
      <rPr>
        <b/>
        <sz val="8"/>
        <rFont val="Arial Nova"/>
        <family val="2"/>
      </rPr>
      <t>LOCAL:</t>
    </r>
    <r>
      <rPr>
        <sz val="8"/>
        <rFont val="Arial Nova"/>
        <family val="2"/>
      </rPr>
      <t xml:space="preserve"> AV. DIAMANTINA E RUA MARGINAL DIAMANTINA, S/Nº, BAIRRO ALTO BELA VISTA</t>
    </r>
  </si>
  <si>
    <t>BDI 1: portal</t>
  </si>
  <si>
    <t>PORTAL DE ENTRADA DA CIDADE - BDI 1</t>
  </si>
  <si>
    <r>
      <rPr>
        <b/>
        <sz val="8"/>
        <rFont val="Arial Nova"/>
        <family val="2"/>
      </rPr>
      <t>OBRA:</t>
    </r>
    <r>
      <rPr>
        <sz val="8"/>
        <rFont val="Arial Nova"/>
        <family val="2"/>
      </rPr>
      <t xml:space="preserve"> CONSTRUÇÃO DE PORTAL DE ENTRADA DA CIDADE </t>
    </r>
  </si>
  <si>
    <t>CORTE, DOBRA E MONTAGEM DE AÇO CA-50, DIÂMETRO 8,0MM, INCLUSIVE ESPAÇADOR</t>
  </si>
  <si>
    <t>CORTE, DOBRA E MONTAGEM DE AÇO CA-50, DIÂMETRO 12.5MM, INCLUSIVE ESPAÇADOR</t>
  </si>
  <si>
    <t>ED-29550</t>
  </si>
  <si>
    <t>FABRICAÇÃO E INSTALAÇÃO DE LOGO EM AÇO INOX ESCOVADO AISI 304 COM 150 CM DE ALTURA</t>
  </si>
  <si>
    <t>CHAPISCO COM ARGAMASSA, TRAÇO 1:3 (CIMENTO E AREIA), ESP. 5MM, APLICADO EM TETO COM COLHER, INCLUSIVE ARGAMASSA COM PREPARO MECANIZADO</t>
  </si>
  <si>
    <t>ED-50728</t>
  </si>
  <si>
    <t>REVESTIMENTO COM ARGAMASSA EM CAMADA ÚNICA, APLICADO EM TETO, TRAÇO 1:3 (CIMENTO E AREIA), ESP. 20MM, APLICAÇÃO MANUAL, INCLUSIVE ARGAMASSA COM PREPARO MECANIZADO, EXCLUSIVE CHAPISCO</t>
  </si>
  <si>
    <t>ED-50763</t>
  </si>
  <si>
    <t>PILAR METÁLICO PERFIL LAMINADO/SOLDADO EM AÇO ESTRUTURAL, COM CONEXÕES PARAFUSADAS, INCLUSOS MÃO DE OBRA, TRANSPORTE E IÇAMENTO UTILIZANDO GUINDASTE - FORNECIMENTO E INSTALAÇÃO. AF_01/2020_PSA</t>
  </si>
  <si>
    <t>100765</t>
  </si>
  <si>
    <t>VIGA METÁLICA EM PERFIL LAMINADO OU SOLDADO EM AÇO ESTRUTURAL, COM CONEXÕES PARAFUSADAS, INCLUSOS MÃO DE OBRA, TRANSPORTE E IÇAMENTO UTILIZANDO GUINDASTE - FORNECIMENTO E INSTALAÇÃO. AF_01/2020</t>
  </si>
  <si>
    <t>100763</t>
  </si>
  <si>
    <t>EXECUÇÃO DE PAVIMENTO EM PISO INTERTRAVADO, COM BLOCO RETANGULAR DE 20X 10 CM, ESPESSURA 10 CM.</t>
  </si>
  <si>
    <t>92400</t>
  </si>
  <si>
    <t>URBANIZAÇÃO E ILUMINAÇÃO</t>
  </si>
  <si>
    <t>ENTRADA DE ENERGIA AÉREA, TIPO B1, PADRÃO CEMIG, CARGA INSTALADA DE ATÉ 10KW, BIFÁSICO, COM SAÍDA SUBTERRÂNEA, INCLUSIVE POSTE, CAIXA PARA MEDIDOR, DISJUNTOR, BARRAMENTO, ATERRAMENTO E ACESSÓRIOS</t>
  </si>
  <si>
    <t>ED-20579</t>
  </si>
  <si>
    <t>PONTO DE EMBUTIR PARA UM (1) INTERRUPTOR SIMPLES (10A-250V), COM PLACA 4"X2" DE UM (1) POSTO, COM ELETRODUTO FLEXÍVEL CORRUGADO, ANTI-CHAMA, DN 25MM (3/4"), EMBUTIDO NA ALVENARIA E CABO DE COBRE FLEXÍVEL, CLASSE 5, ISOLAMENTO TIPO LSHF/ATOX, NÃO HALOGENADO, SEÇÃO 1, 5MM2 (70°C-450/750V), COM DISTÂNCIA DE ATÉ DEZ (10) METROS DO PONTO DE DERIVAÇÃO, INCLUSIVE CAIXA DE LIGAÇÃO, SUPORTE E FIXAÇÃO DO ELETRODUTO COM ENCHIMENTO DO RASGO NA VENARIA/CONCRETO COM ARGAMASSA</t>
  </si>
  <si>
    <t>ED-50227</t>
  </si>
  <si>
    <t>PONTO DE EMBUTIR PARA UMA (1) TOMADA PADRÃO, TRÊS (3) POLOS (2P+T/10A-250V), COM PLACA 4"X2" DE UM (1) POSTO, COM ELETRODUTO DE PVC RÍGIDO ROSCÁVEL, DN 20MM (3/4"), EMBUTIDO NO PISO E CABO DE COBRE FLEXÍVEL, CLASSE 5, ISOLAMENTO TIPO LSHF/ATOX, NÃO HALOGENADO, SEÇÃO 2, 5MM2 (70°C-450/750V), COM DISTÂNCIA DE ATÉ DEZ (10) METROS DO PONTO DE DERIVAÇÃO, INCLUSIVE CAIXA DE LIGAÇÃO, SUPORTE E FIXAÇÃO DO ELETRODUTO COM ENCHIMENTO DO RASGO NA  LVENARIA/CONCRETO COM ARGAMASSA</t>
  </si>
  <si>
    <t>ED-17905</t>
  </si>
  <si>
    <t>PONTO DE EMBUTIR PARA UMA (1) LUMINÁRIA,COM ELETRODUTO DE PVC RÍGIDO ROSCÁVEL, DN 20MM (3/4"), EMBUTIDO NA LAJE E CABO DE COBRE FLEXÍVEL, CLASSE 5, SOLAMENTO TIPO LSHF/ATOX, NÃO HALOGENADO, SEÇÃO 1,5MM2 (70°C-450/750V), COM DISTÂNCIA DE ATÉ CINCO (5) METROS DO PONTO DE DERIVAÇÃO, EXCLUSIVE LUMINÁRIA, INCLUSIVE CAIXA DE LIGAÇÃO OCTOGONAL, SUPORTE E FIXAÇÃO DO ELETRODUTO</t>
  </si>
  <si>
    <t>ED-50228</t>
  </si>
  <si>
    <t>CAIXA ALVENARIA 70 X 70 X 50 CM PARA REFLETOR, COM GRADE, TIPO 1, INCLUSIVE ESCAVAÇÃO, REATERRO E BOTA-FORA</t>
  </si>
  <si>
    <t>ED-49172</t>
  </si>
  <si>
    <t>REFLETOR EM ALUMÍNIO, DE SUPORTE E ALÇA, COM LÂMPADA VAPOR DE MERCÚRIO DE 250 W, COM REATOR ALTO FATOR DE POTÊNCIA - FORNECIMENTO E INSTALAÇÃO. AF_02/2020</t>
  </si>
  <si>
    <t>97601</t>
  </si>
  <si>
    <t>LAMPADA VAPOR MERCURIO 250 W (BASE E40)</t>
  </si>
  <si>
    <t>3749</t>
  </si>
  <si>
    <t>QUADRO DE DISTRIBUIÇÃO DE LUZ EM PVC DE EMBUTIR, ATÉ 16 DIVISÕES MODULARES, DIMENSÕES EXTERNAS 260 X 310 X 85 MM</t>
  </si>
  <si>
    <t>ED-49506</t>
  </si>
  <si>
    <t>DISJUNTOR BIPOLAR TIPO DIN, CORRENTE NOMINAL DE 10A, FORNECIMENTO E INSTALAÇÃO, INCLUSIVE TERMINAL ILHÓS</t>
  </si>
  <si>
    <t>ED-34473</t>
  </si>
  <si>
    <t>DISJUNTOR BIPOLAR TIPO DIN, CORRENTE NOMINAL DE 16A, FORNECIMENTO E INSTALAÇÃO, INCLUSIVE TERMINAL ILHÓS</t>
  </si>
  <si>
    <t>ED-34474</t>
  </si>
  <si>
    <t>DISJUNTOR BIPOLAR TIPO DIN, CORRENTE NOMINAL DE 63A, FORNECIMENTO E INSTALAÇÃO, INCLUSIVE TERMINAL ILHÓS</t>
  </si>
  <si>
    <t>ED-34480</t>
  </si>
  <si>
    <t>MOBILIZAÇÃO E DESMOBILIZAÇÃO DE OBRA EM CENTRO URBANO OU REGIÃO LIMÍTROFE COM VALOR ATÉ O VALOR DE 1.000.000,00</t>
  </si>
  <si>
    <t>ED-50392</t>
  </si>
  <si>
    <t>%</t>
  </si>
  <si>
    <t>12760</t>
  </si>
  <si>
    <r>
      <rPr>
        <b/>
        <sz val="8"/>
        <rFont val="Arial Nova"/>
        <family val="2"/>
      </rPr>
      <t>REGIÃO/MÊS DE REFERÊNCIA:</t>
    </r>
    <r>
      <rPr>
        <sz val="8"/>
        <rFont val="Arial Nova"/>
        <family val="2"/>
      </rPr>
      <t xml:space="preserve"> TABELA SEINFRA - REGIÃO NORTE - ABRIL/2024, SINAPI 02/2024- COM DESONERAÇÃO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</si>
</sst>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#,##0.00"/>
    <numFmt numFmtId="167" formatCode="* #,##0.00\ ;\-* #,##0.00\ ;* \-#\ ;@\ "/>
  </numFmts>
  <fonts count="37">
    <font>
      <sz val="10"/>
      <name val="Arial"/>
    </font>
    <font>
      <sz val="11"/>
      <color indexed="8"/>
      <name val="Calibri"/>
      <family val="2"/>
    </font>
    <font>
      <sz val="9"/>
      <name val="Arial"/>
      <family val="2"/>
    </font>
    <font>
      <sz val="2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 Nova"/>
      <family val="2"/>
    </font>
    <font>
      <b/>
      <sz val="10"/>
      <name val="Arial Nova"/>
      <family val="2"/>
    </font>
    <font>
      <b/>
      <u/>
      <sz val="10"/>
      <name val="Arial Nova"/>
      <family val="2"/>
    </font>
    <font>
      <b/>
      <sz val="8"/>
      <name val="Arial Nova"/>
      <family val="2"/>
    </font>
    <font>
      <b/>
      <sz val="8"/>
      <name val="Calibri"/>
      <family val="2"/>
    </font>
    <font>
      <b/>
      <sz val="9"/>
      <name val="Arial Nova"/>
      <family val="2"/>
    </font>
    <font>
      <sz val="8"/>
      <name val="Arial Nova"/>
      <family val="2"/>
    </font>
    <font>
      <sz val="9"/>
      <name val="Arial Nova"/>
      <family val="2"/>
    </font>
    <font>
      <b/>
      <sz val="8"/>
      <color rgb="FFFF0000"/>
      <name val="Arial Nova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24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0" fontId="33" fillId="22" borderId="2" applyNumberFormat="0" applyAlignment="0" applyProtection="0"/>
    <xf numFmtId="0" fontId="32" fillId="0" borderId="3" applyNumberFormat="0" applyFill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0" fillId="29" borderId="1" applyNumberFormat="0" applyAlignment="0" applyProtection="0"/>
    <xf numFmtId="0" fontId="29" fillId="30" borderId="0" applyNumberFormat="0" applyBorder="0" applyAlignment="0" applyProtection="0"/>
    <xf numFmtId="164" fontId="36" fillId="0" borderId="0" applyFont="0" applyFill="0" applyBorder="0" applyAlignment="0" applyProtection="0"/>
    <xf numFmtId="0" fontId="28" fillId="31" borderId="0" applyNumberFormat="0" applyBorder="0" applyAlignment="0" applyProtection="0"/>
    <xf numFmtId="0" fontId="36" fillId="0" borderId="0"/>
    <xf numFmtId="0" fontId="36" fillId="0" borderId="0"/>
    <xf numFmtId="0" fontId="36" fillId="32" borderId="4" applyNumberFormat="0" applyFont="0" applyAlignment="0" applyProtection="0"/>
    <xf numFmtId="9" fontId="36" fillId="0" borderId="0" applyFont="0" applyFill="0" applyBorder="0" applyAlignment="0" applyProtection="0"/>
    <xf numFmtId="0" fontId="27" fillId="21" borderId="5" applyNumberFormat="0" applyAlignment="0" applyProtection="0"/>
    <xf numFmtId="165" fontId="36" fillId="0" borderId="0" applyFont="0" applyFill="0" applyBorder="0" applyAlignment="0" applyProtection="0"/>
    <xf numFmtId="9" fontId="26" fillId="0" borderId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7" fontId="1" fillId="0" borderId="0" applyFill="0" applyBorder="0" applyProtection="0"/>
    <xf numFmtId="43" fontId="18" fillId="0" borderId="0" applyFill="0" applyBorder="0" applyAlignment="0" applyProtection="0"/>
  </cellStyleXfs>
  <cellXfs count="99">
    <xf numFmtId="0" fontId="0" fillId="0" borderId="0" xfId="0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Alignment="1"/>
    <xf numFmtId="0" fontId="0" fillId="0" borderId="0" xfId="0" applyBorder="1" applyAlignment="1"/>
    <xf numFmtId="0" fontId="9" fillId="0" borderId="10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/>
    <xf numFmtId="0" fontId="6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0" xfId="0" applyFont="1" applyBorder="1" applyAlignment="1"/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4" fontId="13" fillId="0" borderId="0" xfId="0" applyNumberFormat="1" applyFont="1" applyBorder="1" applyAlignment="1"/>
    <xf numFmtId="0" fontId="13" fillId="0" borderId="12" xfId="0" applyFont="1" applyBorder="1" applyAlignment="1"/>
    <xf numFmtId="0" fontId="6" fillId="0" borderId="11" xfId="0" applyFont="1" applyBorder="1" applyAlignment="1"/>
    <xf numFmtId="0" fontId="6" fillId="0" borderId="0" xfId="0" applyFont="1" applyBorder="1" applyAlignment="1"/>
    <xf numFmtId="4" fontId="6" fillId="0" borderId="0" xfId="0" applyNumberFormat="1" applyFont="1" applyBorder="1" applyAlignment="1"/>
    <xf numFmtId="0" fontId="6" fillId="0" borderId="12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/>
    <xf numFmtId="0" fontId="6" fillId="0" borderId="13" xfId="0" applyFont="1" applyBorder="1" applyAlignment="1"/>
    <xf numFmtId="4" fontId="6" fillId="0" borderId="13" xfId="0" applyNumberFormat="1" applyFont="1" applyBorder="1" applyAlignment="1"/>
    <xf numFmtId="0" fontId="6" fillId="0" borderId="16" xfId="0" applyFont="1" applyBorder="1" applyAlignment="1"/>
    <xf numFmtId="0" fontId="6" fillId="0" borderId="0" xfId="0" applyFont="1" applyAlignment="1"/>
    <xf numFmtId="4" fontId="6" fillId="0" borderId="0" xfId="0" applyNumberFormat="1" applyFont="1" applyAlignment="1"/>
    <xf numFmtId="2" fontId="2" fillId="0" borderId="10" xfId="48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10" fontId="9" fillId="33" borderId="10" xfId="36" applyNumberFormat="1" applyFont="1" applyFill="1" applyBorder="1" applyAlignment="1">
      <alignment horizontal="center" vertical="center"/>
    </xf>
    <xf numFmtId="0" fontId="11" fillId="34" borderId="17" xfId="0" applyFont="1" applyFill="1" applyBorder="1" applyAlignment="1">
      <alignment horizontal="center" vertical="center" wrapText="1"/>
    </xf>
    <xf numFmtId="49" fontId="11" fillId="34" borderId="18" xfId="0" applyNumberFormat="1" applyFont="1" applyFill="1" applyBorder="1" applyAlignment="1">
      <alignment horizontal="center" vertical="center" wrapText="1"/>
    </xf>
    <xf numFmtId="0" fontId="11" fillId="34" borderId="18" xfId="0" applyFont="1" applyFill="1" applyBorder="1" applyAlignment="1">
      <alignment horizontal="left" vertical="center" wrapText="1"/>
    </xf>
    <xf numFmtId="2" fontId="13" fillId="34" borderId="18" xfId="48" applyNumberFormat="1" applyFont="1" applyFill="1" applyBorder="1" applyAlignment="1">
      <alignment horizontal="center" vertical="center" wrapText="1"/>
    </xf>
    <xf numFmtId="4" fontId="13" fillId="34" borderId="18" xfId="0" applyNumberFormat="1" applyFont="1" applyFill="1" applyBorder="1" applyAlignment="1">
      <alignment horizontal="center" vertical="center" wrapText="1"/>
    </xf>
    <xf numFmtId="166" fontId="11" fillId="34" borderId="19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left" vertical="center" wrapText="1"/>
    </xf>
    <xf numFmtId="166" fontId="11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/>
    <xf numFmtId="166" fontId="15" fillId="0" borderId="0" xfId="0" applyNumberFormat="1" applyFont="1" applyAlignment="1"/>
    <xf numFmtId="166" fontId="12" fillId="0" borderId="17" xfId="0" applyNumberFormat="1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horizontal="center" vertical="center" wrapText="1"/>
    </xf>
    <xf numFmtId="166" fontId="12" fillId="0" borderId="19" xfId="0" applyNumberFormat="1" applyFont="1" applyBorder="1" applyAlignment="1">
      <alignment horizontal="center" vertical="center" wrapText="1"/>
    </xf>
    <xf numFmtId="0" fontId="12" fillId="33" borderId="17" xfId="0" applyFont="1" applyFill="1" applyBorder="1" applyAlignment="1">
      <alignment horizontal="left" vertical="center" wrapText="1"/>
    </xf>
    <xf numFmtId="0" fontId="12" fillId="33" borderId="18" xfId="0" applyFont="1" applyFill="1" applyBorder="1" applyAlignment="1">
      <alignment horizontal="left" vertical="center" wrapText="1"/>
    </xf>
    <xf numFmtId="0" fontId="12" fillId="33" borderId="1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34" borderId="17" xfId="0" applyFont="1" applyFill="1" applyBorder="1" applyAlignment="1">
      <alignment horizontal="center" vertical="center" wrapText="1"/>
    </xf>
    <xf numFmtId="0" fontId="7" fillId="34" borderId="1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4" fillId="0" borderId="19" xfId="0" applyNumberFormat="1" applyFont="1" applyFill="1" applyBorder="1" applyAlignment="1">
      <alignment horizontal="center" vertical="center"/>
    </xf>
    <xf numFmtId="14" fontId="9" fillId="0" borderId="18" xfId="0" applyNumberFormat="1" applyFont="1" applyFill="1" applyBorder="1" applyAlignment="1">
      <alignment horizontal="center" vertical="center"/>
    </xf>
    <xf numFmtId="14" fontId="9" fillId="0" borderId="1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</cellXfs>
  <cellStyles count="52">
    <cellStyle name="20% - Ênfase1" xfId="1"/>
    <cellStyle name="20% - Ênfase2" xfId="2"/>
    <cellStyle name="20% - Ênfase3" xfId="3"/>
    <cellStyle name="20% - Ênfase4" xfId="4"/>
    <cellStyle name="20% - Ênfase5" xfId="5"/>
    <cellStyle name="20% - Ênfase6" xfId="6"/>
    <cellStyle name="40% - Ênfase1" xfId="7"/>
    <cellStyle name="40% - Ênfase2" xfId="8"/>
    <cellStyle name="40% - Ênfase3" xfId="9"/>
    <cellStyle name="40% - Ênfase4" xfId="10"/>
    <cellStyle name="40% - Ênfase5" xfId="11"/>
    <cellStyle name="40% - Ênfase6" xfId="12"/>
    <cellStyle name="60% - Ênfase1" xfId="13"/>
    <cellStyle name="60% - Ênfase2" xfId="14"/>
    <cellStyle name="60% - Ênfase3" xfId="15"/>
    <cellStyle name="60% - Ênfase4" xfId="16"/>
    <cellStyle name="60% - Ênfase5" xfId="17"/>
    <cellStyle name="60% - Ênfase6" xfId="18"/>
    <cellStyle name="Bom" xfId="19"/>
    <cellStyle name="Cálculo" xfId="20"/>
    <cellStyle name="Célula de Verificação" xfId="21"/>
    <cellStyle name="Célula Vinculada" xfId="22"/>
    <cellStyle name="Ênfase1" xfId="23"/>
    <cellStyle name="Ênfase2" xfId="24"/>
    <cellStyle name="Ênfase3" xfId="25"/>
    <cellStyle name="Ênfase4" xfId="26"/>
    <cellStyle name="Ênfase5" xfId="27"/>
    <cellStyle name="Ênfase6" xfId="28"/>
    <cellStyle name="Entrada" xfId="29"/>
    <cellStyle name="Incorreto" xfId="30"/>
    <cellStyle name="Moeda 2" xfId="31"/>
    <cellStyle name="Neutra" xfId="32"/>
    <cellStyle name="Normal" xfId="0" builtinId="0"/>
    <cellStyle name="Normal 10 2 2" xfId="33"/>
    <cellStyle name="Normal 2" xfId="34"/>
    <cellStyle name="Nota" xfId="35"/>
    <cellStyle name="Porcentagem" xfId="36" builtinId="5"/>
    <cellStyle name="Saída" xfId="37"/>
    <cellStyle name="Separador de milhares 2" xfId="38"/>
    <cellStyle name="TableStyleLight1" xfId="39"/>
    <cellStyle name="Texto de Aviso" xfId="40"/>
    <cellStyle name="Texto Explicativo" xfId="41"/>
    <cellStyle name="Título" xfId="42"/>
    <cellStyle name="Título 1" xfId="43"/>
    <cellStyle name="Título 2" xfId="44"/>
    <cellStyle name="Título 3" xfId="45"/>
    <cellStyle name="Título 4" xfId="46"/>
    <cellStyle name="Total" xfId="47"/>
    <cellStyle name="Vírgula" xfId="48" builtinId="3"/>
    <cellStyle name="Vírgula 2" xfId="49"/>
    <cellStyle name="Vírgula 3" xfId="50"/>
    <cellStyle name="Vírgula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647570</xdr:colOff>
      <xdr:row>3</xdr:row>
      <xdr:rowOff>95510</xdr:rowOff>
    </xdr:to>
    <xdr:pic>
      <xdr:nvPicPr>
        <xdr:cNvPr id="333" name="Imagem 2">
          <a:extLst>
            <a:ext uri="{FF2B5EF4-FFF2-40B4-BE49-F238E27FC236}">
              <a16:creationId xmlns:a16="http://schemas.microsoft.com/office/drawing/2014/main" id="{056A6B78-BCA1-4976-AFCC-2FF68F0F9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8700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uel\Desktop\planilha-orcamentaria_memoria-de-calculo-de-quantitativos_cronograma-fisico-financeir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 de Cálculo"/>
      <sheetName val="Planilha Orcamentária"/>
      <sheetName val="Cronograma"/>
    </sheetNames>
    <sheetDataSet>
      <sheetData sheetId="0">
        <row r="8">
          <cell r="C8" t="str">
            <v>SERVIÇOS PRELIMINARES</v>
          </cell>
        </row>
        <row r="32">
          <cell r="C32" t="str">
            <v>Arquiteto(a) ou Engenheiro(a) Civil</v>
          </cell>
        </row>
        <row r="33">
          <cell r="C33" t="str">
            <v>CAU ou CREA/MG Nº: 00.000/D</v>
          </cell>
        </row>
        <row r="38">
          <cell r="C38" t="str">
            <v>Prefeito(a) Municipal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19" workbookViewId="0">
      <selection activeCell="A11" sqref="A11:D11"/>
    </sheetView>
  </sheetViews>
  <sheetFormatPr defaultRowHeight="12.75"/>
  <cols>
    <col min="1" max="1" width="5.7109375" style="40" customWidth="1"/>
    <col min="2" max="2" width="11.7109375" style="40" customWidth="1"/>
    <col min="3" max="3" width="60.7109375" style="40" customWidth="1"/>
    <col min="4" max="4" width="10.140625" style="40" customWidth="1"/>
    <col min="5" max="5" width="11.7109375" style="40" customWidth="1"/>
    <col min="6" max="6" width="11.7109375" style="41" customWidth="1"/>
    <col min="7" max="7" width="11.7109375" style="40" customWidth="1"/>
    <col min="8" max="8" width="12.140625" style="40" bestFit="1" customWidth="1"/>
    <col min="9" max="9" width="16.42578125" style="60" customWidth="1"/>
  </cols>
  <sheetData>
    <row r="1" spans="1:12" ht="30.75">
      <c r="A1" s="4"/>
      <c r="B1" s="75" t="s">
        <v>10</v>
      </c>
      <c r="C1" s="75"/>
      <c r="D1" s="75"/>
      <c r="E1" s="75"/>
      <c r="F1" s="75"/>
      <c r="G1" s="75"/>
      <c r="H1" s="75"/>
      <c r="I1" s="58"/>
      <c r="J1" s="1"/>
      <c r="K1" s="1"/>
    </row>
    <row r="2" spans="1:12" ht="15.75" customHeight="1">
      <c r="A2" s="4"/>
      <c r="B2" s="76" t="s">
        <v>11</v>
      </c>
      <c r="C2" s="76"/>
      <c r="D2" s="76"/>
      <c r="E2" s="76"/>
      <c r="F2" s="76"/>
      <c r="G2" s="76"/>
      <c r="H2" s="76"/>
      <c r="I2" s="59"/>
      <c r="J2" s="2"/>
      <c r="K2" s="2"/>
      <c r="L2" s="2"/>
    </row>
    <row r="3" spans="1:12" ht="15" customHeight="1">
      <c r="A3" s="4"/>
      <c r="B3" s="77" t="s">
        <v>12</v>
      </c>
      <c r="C3" s="77"/>
      <c r="D3" s="77"/>
      <c r="E3" s="77"/>
      <c r="F3" s="77"/>
      <c r="G3" s="77"/>
      <c r="H3" s="77"/>
      <c r="I3" s="3"/>
    </row>
    <row r="5" spans="1:12">
      <c r="A5" s="83"/>
      <c r="B5" s="84"/>
      <c r="C5" s="85"/>
      <c r="D5" s="85"/>
      <c r="E5" s="85"/>
      <c r="F5" s="85"/>
      <c r="G5" s="85"/>
      <c r="H5" s="86"/>
    </row>
    <row r="6" spans="1:12">
      <c r="A6" s="87" t="s">
        <v>2</v>
      </c>
      <c r="B6" s="88"/>
      <c r="C6" s="88"/>
      <c r="D6" s="88"/>
      <c r="E6" s="88"/>
      <c r="F6" s="88"/>
      <c r="G6" s="88"/>
      <c r="H6" s="89"/>
    </row>
    <row r="7" spans="1:12">
      <c r="A7" s="90" t="s">
        <v>10</v>
      </c>
      <c r="B7" s="91"/>
      <c r="C7" s="91"/>
      <c r="D7" s="92"/>
      <c r="E7" s="72" t="s">
        <v>19</v>
      </c>
      <c r="F7" s="73"/>
      <c r="G7" s="93"/>
      <c r="H7" s="94"/>
    </row>
    <row r="8" spans="1:12">
      <c r="A8" s="69" t="s">
        <v>85</v>
      </c>
      <c r="B8" s="70"/>
      <c r="C8" s="70"/>
      <c r="D8" s="71"/>
      <c r="E8" s="72" t="s">
        <v>20</v>
      </c>
      <c r="F8" s="73"/>
      <c r="G8" s="95">
        <f ca="1">TODAY()</f>
        <v>45566</v>
      </c>
      <c r="H8" s="96"/>
    </row>
    <row r="9" spans="1:12">
      <c r="A9" s="97" t="s">
        <v>82</v>
      </c>
      <c r="B9" s="97"/>
      <c r="C9" s="97"/>
      <c r="D9" s="97"/>
      <c r="E9" s="98" t="s">
        <v>3</v>
      </c>
      <c r="F9" s="98"/>
      <c r="G9" s="98"/>
      <c r="H9" s="98"/>
    </row>
    <row r="10" spans="1:12">
      <c r="A10" s="65" t="s">
        <v>127</v>
      </c>
      <c r="B10" s="66"/>
      <c r="C10" s="66"/>
      <c r="D10" s="67"/>
      <c r="E10" s="5" t="s">
        <v>4</v>
      </c>
      <c r="F10" s="6" t="s">
        <v>5</v>
      </c>
      <c r="G10" s="5" t="s">
        <v>21</v>
      </c>
      <c r="H10" s="5" t="s">
        <v>6</v>
      </c>
    </row>
    <row r="11" spans="1:12" ht="22.5" customHeight="1">
      <c r="A11" s="65" t="s">
        <v>22</v>
      </c>
      <c r="B11" s="66"/>
      <c r="C11" s="66"/>
      <c r="D11" s="67"/>
      <c r="E11" s="7" t="s">
        <v>23</v>
      </c>
      <c r="F11" s="72" t="s">
        <v>83</v>
      </c>
      <c r="G11" s="74"/>
      <c r="H11" s="45">
        <v>0.2843</v>
      </c>
    </row>
    <row r="12" spans="1:12">
      <c r="A12" s="68"/>
      <c r="B12" s="68"/>
      <c r="C12" s="68"/>
      <c r="D12" s="68"/>
      <c r="E12" s="68"/>
      <c r="F12" s="68"/>
      <c r="G12" s="68"/>
      <c r="H12" s="68"/>
    </row>
    <row r="13" spans="1:12" ht="33.75">
      <c r="A13" s="5" t="s">
        <v>0</v>
      </c>
      <c r="B13" s="5" t="s">
        <v>1</v>
      </c>
      <c r="C13" s="5" t="s">
        <v>7</v>
      </c>
      <c r="D13" s="5" t="s">
        <v>8</v>
      </c>
      <c r="E13" s="5" t="s">
        <v>9</v>
      </c>
      <c r="F13" s="8" t="s">
        <v>24</v>
      </c>
      <c r="G13" s="7" t="s">
        <v>25</v>
      </c>
      <c r="H13" s="7" t="s">
        <v>26</v>
      </c>
    </row>
    <row r="14" spans="1:12">
      <c r="A14" s="78" t="s">
        <v>84</v>
      </c>
      <c r="B14" s="79"/>
      <c r="C14" s="79"/>
      <c r="D14" s="79"/>
      <c r="E14" s="79"/>
      <c r="F14" s="79"/>
      <c r="G14" s="79"/>
      <c r="H14" s="51"/>
    </row>
    <row r="15" spans="1:12">
      <c r="A15" s="46">
        <v>1</v>
      </c>
      <c r="B15" s="47"/>
      <c r="C15" s="48" t="str">
        <f>'[1]Memória de Cálculo'!C8</f>
        <v>SERVIÇOS PRELIMINARES</v>
      </c>
      <c r="D15" s="49"/>
      <c r="E15" s="50"/>
      <c r="F15" s="50"/>
      <c r="G15" s="50"/>
      <c r="H15" s="51">
        <f>SUM(H16:H20)</f>
        <v>4642.5999999999995</v>
      </c>
    </row>
    <row r="16" spans="1:12" ht="72">
      <c r="A16" s="52">
        <v>1.1000000000000001</v>
      </c>
      <c r="B16" s="53" t="s">
        <v>18</v>
      </c>
      <c r="C16" s="54" t="s">
        <v>17</v>
      </c>
      <c r="D16" s="42" t="s">
        <v>16</v>
      </c>
      <c r="E16" s="43">
        <v>1</v>
      </c>
      <c r="F16" s="43">
        <v>1366.74</v>
      </c>
      <c r="G16" s="44">
        <f>ROUND(F16+(F16*$H$11),2)</f>
        <v>1755.3</v>
      </c>
      <c r="H16" s="44">
        <f>ROUND((E16*G16),2)</f>
        <v>1755.3</v>
      </c>
      <c r="I16" s="61">
        <f>E16*F16</f>
        <v>1366.74</v>
      </c>
    </row>
    <row r="17" spans="1:9" ht="24">
      <c r="A17" s="52">
        <f>A16+0.1</f>
        <v>1.2000000000000002</v>
      </c>
      <c r="B17" s="53" t="s">
        <v>30</v>
      </c>
      <c r="C17" s="54" t="s">
        <v>31</v>
      </c>
      <c r="D17" s="42" t="s">
        <v>15</v>
      </c>
      <c r="E17" s="43">
        <v>104.85</v>
      </c>
      <c r="F17" s="43">
        <v>2.19</v>
      </c>
      <c r="G17" s="44">
        <f>ROUND(F17+(F17*$H$11),2)</f>
        <v>2.81</v>
      </c>
      <c r="H17" s="44">
        <f>ROUND((E17*G17),2)</f>
        <v>294.63</v>
      </c>
      <c r="I17" s="61">
        <f>E17*F17</f>
        <v>229.62149999999997</v>
      </c>
    </row>
    <row r="18" spans="1:9" ht="48">
      <c r="A18" s="52">
        <f>A17+0.1</f>
        <v>1.3000000000000003</v>
      </c>
      <c r="B18" s="53" t="s">
        <v>33</v>
      </c>
      <c r="C18" s="55" t="s">
        <v>32</v>
      </c>
      <c r="D18" s="42" t="s">
        <v>34</v>
      </c>
      <c r="E18" s="43">
        <v>26.1</v>
      </c>
      <c r="F18" s="43">
        <v>41.12</v>
      </c>
      <c r="G18" s="44">
        <f>ROUND(F18+(F18*$H$11),2)</f>
        <v>52.81</v>
      </c>
      <c r="H18" s="44">
        <f>ROUND((E18*G18),2)</f>
        <v>1378.34</v>
      </c>
      <c r="I18" s="61">
        <f>E18*F18</f>
        <v>1073.232</v>
      </c>
    </row>
    <row r="19" spans="1:9" ht="24">
      <c r="A19" s="52">
        <f>A18+0.1</f>
        <v>1.4000000000000004</v>
      </c>
      <c r="B19" s="53" t="s">
        <v>124</v>
      </c>
      <c r="C19" s="55" t="s">
        <v>123</v>
      </c>
      <c r="D19" s="42" t="s">
        <v>125</v>
      </c>
      <c r="E19" s="43">
        <v>0.5</v>
      </c>
      <c r="F19" s="43">
        <f>I68*(0.5/100)</f>
        <v>945.52012150000007</v>
      </c>
      <c r="G19" s="44">
        <f>ROUND(F19+(F19*$H$11),2)</f>
        <v>1214.33</v>
      </c>
      <c r="H19" s="44">
        <f>G19</f>
        <v>1214.33</v>
      </c>
    </row>
    <row r="20" spans="1:9">
      <c r="A20" s="52"/>
      <c r="B20" s="53"/>
      <c r="C20" s="54"/>
      <c r="D20" s="42"/>
      <c r="E20" s="43"/>
      <c r="F20" s="43"/>
      <c r="G20" s="44"/>
      <c r="H20" s="44"/>
    </row>
    <row r="21" spans="1:9">
      <c r="A21" s="46">
        <v>2</v>
      </c>
      <c r="B21" s="47"/>
      <c r="C21" s="48" t="s">
        <v>35</v>
      </c>
      <c r="D21" s="49"/>
      <c r="E21" s="50"/>
      <c r="F21" s="50"/>
      <c r="G21" s="50"/>
      <c r="H21" s="51">
        <f>SUM(H22:H39)</f>
        <v>173382.47</v>
      </c>
    </row>
    <row r="22" spans="1:9" ht="24">
      <c r="A22" s="52">
        <v>2.1</v>
      </c>
      <c r="B22" s="53" t="s">
        <v>37</v>
      </c>
      <c r="C22" s="54" t="s">
        <v>36</v>
      </c>
      <c r="D22" s="42" t="s">
        <v>27</v>
      </c>
      <c r="E22" s="43">
        <v>27.9</v>
      </c>
      <c r="F22" s="43">
        <v>83.37</v>
      </c>
      <c r="G22" s="44">
        <f>ROUND(F22+(F22*$H$11),2)</f>
        <v>107.07</v>
      </c>
      <c r="H22" s="44">
        <f>ROUND((E22*G22),2)</f>
        <v>2987.25</v>
      </c>
      <c r="I22" s="61">
        <f t="shared" ref="I22:I38" si="0">E22*F22</f>
        <v>2326.0230000000001</v>
      </c>
    </row>
    <row r="23" spans="1:9" ht="24">
      <c r="A23" s="52">
        <f>A22+0.1</f>
        <v>2.2000000000000002</v>
      </c>
      <c r="B23" s="53" t="s">
        <v>39</v>
      </c>
      <c r="C23" s="54" t="s">
        <v>38</v>
      </c>
      <c r="D23" s="42" t="s">
        <v>27</v>
      </c>
      <c r="E23" s="43">
        <v>2.79</v>
      </c>
      <c r="F23" s="43">
        <v>556.91</v>
      </c>
      <c r="G23" s="44">
        <f t="shared" ref="G23:G38" si="1">ROUND(F23+(F23*$H$11),2)</f>
        <v>715.24</v>
      </c>
      <c r="H23" s="44">
        <f t="shared" ref="H23:H38" si="2">ROUND((E23*G23),2)</f>
        <v>1995.52</v>
      </c>
      <c r="I23" s="61">
        <f t="shared" si="0"/>
        <v>1553.7789</v>
      </c>
    </row>
    <row r="24" spans="1:9" ht="36">
      <c r="A24" s="52">
        <f t="shared" ref="A24:A30" si="3">A23+0.1</f>
        <v>2.3000000000000003</v>
      </c>
      <c r="B24" s="53" t="s">
        <v>61</v>
      </c>
      <c r="C24" s="54" t="s">
        <v>60</v>
      </c>
      <c r="D24" s="42" t="s">
        <v>27</v>
      </c>
      <c r="E24" s="43">
        <v>10.49</v>
      </c>
      <c r="F24" s="43">
        <v>725.94</v>
      </c>
      <c r="G24" s="44">
        <f t="shared" si="1"/>
        <v>932.32</v>
      </c>
      <c r="H24" s="44">
        <f t="shared" si="2"/>
        <v>9780.0400000000009</v>
      </c>
      <c r="I24" s="61">
        <f t="shared" si="0"/>
        <v>7615.1106000000009</v>
      </c>
    </row>
    <row r="25" spans="1:9" ht="27" customHeight="1">
      <c r="A25" s="52">
        <f t="shared" si="3"/>
        <v>2.4000000000000004</v>
      </c>
      <c r="B25" s="53" t="s">
        <v>41</v>
      </c>
      <c r="C25" s="54" t="s">
        <v>40</v>
      </c>
      <c r="D25" s="42" t="s">
        <v>42</v>
      </c>
      <c r="E25" s="43">
        <v>119.8</v>
      </c>
      <c r="F25" s="43">
        <v>11.31</v>
      </c>
      <c r="G25" s="44">
        <f t="shared" si="1"/>
        <v>14.53</v>
      </c>
      <c r="H25" s="44">
        <f t="shared" si="2"/>
        <v>1740.69</v>
      </c>
      <c r="I25" s="61">
        <f t="shared" si="0"/>
        <v>1354.9380000000001</v>
      </c>
    </row>
    <row r="26" spans="1:9" ht="24">
      <c r="A26" s="52">
        <f t="shared" si="3"/>
        <v>2.5000000000000004</v>
      </c>
      <c r="B26" s="53" t="s">
        <v>44</v>
      </c>
      <c r="C26" s="54" t="s">
        <v>43</v>
      </c>
      <c r="D26" s="42" t="s">
        <v>42</v>
      </c>
      <c r="E26" s="43">
        <v>71.099999999999994</v>
      </c>
      <c r="F26" s="43">
        <v>11.42</v>
      </c>
      <c r="G26" s="44">
        <f t="shared" si="1"/>
        <v>14.67</v>
      </c>
      <c r="H26" s="44">
        <f t="shared" si="2"/>
        <v>1043.04</v>
      </c>
      <c r="I26" s="61">
        <f t="shared" si="0"/>
        <v>811.96199999999988</v>
      </c>
    </row>
    <row r="27" spans="1:9" ht="24">
      <c r="A27" s="52">
        <f t="shared" si="3"/>
        <v>2.6000000000000005</v>
      </c>
      <c r="B27" s="53" t="s">
        <v>88</v>
      </c>
      <c r="C27" s="54" t="s">
        <v>86</v>
      </c>
      <c r="D27" s="42" t="s">
        <v>42</v>
      </c>
      <c r="E27" s="43">
        <v>53.2</v>
      </c>
      <c r="F27" s="43">
        <v>11.42</v>
      </c>
      <c r="G27" s="44">
        <f>ROUND(F27+(F27*$H$11),2)</f>
        <v>14.67</v>
      </c>
      <c r="H27" s="44">
        <f>ROUND((E27*G27),2)</f>
        <v>780.44</v>
      </c>
      <c r="I27" s="61">
        <f t="shared" si="0"/>
        <v>607.54399999999998</v>
      </c>
    </row>
    <row r="28" spans="1:9" ht="24">
      <c r="A28" s="52">
        <f t="shared" si="3"/>
        <v>2.7000000000000006</v>
      </c>
      <c r="B28" s="53" t="s">
        <v>46</v>
      </c>
      <c r="C28" s="54" t="s">
        <v>45</v>
      </c>
      <c r="D28" s="42" t="s">
        <v>42</v>
      </c>
      <c r="E28" s="43">
        <v>454.2</v>
      </c>
      <c r="F28" s="43">
        <v>11.72</v>
      </c>
      <c r="G28" s="44">
        <f t="shared" si="1"/>
        <v>15.05</v>
      </c>
      <c r="H28" s="44">
        <f t="shared" si="2"/>
        <v>6835.71</v>
      </c>
      <c r="I28" s="61">
        <f t="shared" si="0"/>
        <v>5323.2240000000002</v>
      </c>
    </row>
    <row r="29" spans="1:9" ht="24">
      <c r="A29" s="52">
        <f t="shared" si="3"/>
        <v>2.8000000000000007</v>
      </c>
      <c r="B29" s="53" t="s">
        <v>47</v>
      </c>
      <c r="C29" s="54" t="s">
        <v>87</v>
      </c>
      <c r="D29" s="42" t="s">
        <v>42</v>
      </c>
      <c r="E29" s="43">
        <v>173.8</v>
      </c>
      <c r="F29" s="43">
        <v>10.68</v>
      </c>
      <c r="G29" s="44">
        <f t="shared" si="1"/>
        <v>13.72</v>
      </c>
      <c r="H29" s="44">
        <f t="shared" si="2"/>
        <v>2384.54</v>
      </c>
      <c r="I29" s="61">
        <f t="shared" si="0"/>
        <v>1856.184</v>
      </c>
    </row>
    <row r="30" spans="1:9" ht="36">
      <c r="A30" s="52">
        <f t="shared" si="3"/>
        <v>2.9000000000000008</v>
      </c>
      <c r="B30" s="53" t="s">
        <v>49</v>
      </c>
      <c r="C30" s="54" t="s">
        <v>48</v>
      </c>
      <c r="D30" s="42" t="s">
        <v>15</v>
      </c>
      <c r="E30" s="43">
        <v>8.35</v>
      </c>
      <c r="F30" s="43">
        <v>273.33999999999997</v>
      </c>
      <c r="G30" s="44">
        <f t="shared" si="1"/>
        <v>351.05</v>
      </c>
      <c r="H30" s="44">
        <f t="shared" si="2"/>
        <v>2931.27</v>
      </c>
      <c r="I30" s="61">
        <f t="shared" si="0"/>
        <v>2282.3889999999997</v>
      </c>
    </row>
    <row r="31" spans="1:9" ht="36">
      <c r="A31" s="57">
        <v>2.1</v>
      </c>
      <c r="B31" s="53" t="s">
        <v>51</v>
      </c>
      <c r="C31" s="54" t="s">
        <v>50</v>
      </c>
      <c r="D31" s="42" t="s">
        <v>15</v>
      </c>
      <c r="E31" s="43">
        <v>31.36</v>
      </c>
      <c r="F31" s="43">
        <v>73.2</v>
      </c>
      <c r="G31" s="44">
        <f t="shared" si="1"/>
        <v>94.01</v>
      </c>
      <c r="H31" s="44">
        <f t="shared" si="2"/>
        <v>2948.15</v>
      </c>
      <c r="I31" s="61">
        <f t="shared" si="0"/>
        <v>2295.5520000000001</v>
      </c>
    </row>
    <row r="32" spans="1:9" ht="24">
      <c r="A32" s="52">
        <v>2.11</v>
      </c>
      <c r="B32" s="53" t="s">
        <v>53</v>
      </c>
      <c r="C32" s="54" t="s">
        <v>52</v>
      </c>
      <c r="D32" s="42" t="s">
        <v>15</v>
      </c>
      <c r="E32" s="43">
        <v>6.96</v>
      </c>
      <c r="F32" s="43">
        <v>257</v>
      </c>
      <c r="G32" s="44">
        <f t="shared" si="1"/>
        <v>330.07</v>
      </c>
      <c r="H32" s="44">
        <f t="shared" si="2"/>
        <v>2297.29</v>
      </c>
      <c r="I32" s="61">
        <f t="shared" si="0"/>
        <v>1788.72</v>
      </c>
    </row>
    <row r="33" spans="1:9" ht="71.25" customHeight="1">
      <c r="A33" s="52">
        <v>2.12</v>
      </c>
      <c r="B33" s="53" t="s">
        <v>55</v>
      </c>
      <c r="C33" s="54" t="s">
        <v>54</v>
      </c>
      <c r="D33" s="42" t="s">
        <v>15</v>
      </c>
      <c r="E33" s="43">
        <v>33.590000000000003</v>
      </c>
      <c r="F33" s="43">
        <v>142.41999999999999</v>
      </c>
      <c r="G33" s="44">
        <f t="shared" si="1"/>
        <v>182.91</v>
      </c>
      <c r="H33" s="44">
        <f t="shared" si="2"/>
        <v>6143.95</v>
      </c>
      <c r="I33" s="61">
        <f t="shared" si="0"/>
        <v>4783.8878000000004</v>
      </c>
    </row>
    <row r="34" spans="1:9" ht="36">
      <c r="A34" s="52">
        <v>2.13</v>
      </c>
      <c r="B34" s="53" t="s">
        <v>57</v>
      </c>
      <c r="C34" s="54" t="s">
        <v>56</v>
      </c>
      <c r="D34" s="42" t="s">
        <v>15</v>
      </c>
      <c r="E34" s="43">
        <v>33.590000000000003</v>
      </c>
      <c r="F34" s="43">
        <v>29.95</v>
      </c>
      <c r="G34" s="44">
        <f t="shared" si="1"/>
        <v>38.46</v>
      </c>
      <c r="H34" s="44">
        <f t="shared" si="2"/>
        <v>1291.8699999999999</v>
      </c>
      <c r="I34" s="61">
        <f t="shared" si="0"/>
        <v>1006.0205000000001</v>
      </c>
    </row>
    <row r="35" spans="1:9" ht="36">
      <c r="A35" s="52">
        <v>2.14</v>
      </c>
      <c r="B35" s="53" t="s">
        <v>59</v>
      </c>
      <c r="C35" s="54" t="s">
        <v>58</v>
      </c>
      <c r="D35" s="42" t="s">
        <v>15</v>
      </c>
      <c r="E35" s="43">
        <v>16.8</v>
      </c>
      <c r="F35" s="43">
        <v>26.1</v>
      </c>
      <c r="G35" s="44">
        <f>ROUND(F35+(F35*$H$11),2)</f>
        <v>33.520000000000003</v>
      </c>
      <c r="H35" s="44">
        <f t="shared" si="2"/>
        <v>563.14</v>
      </c>
      <c r="I35" s="61">
        <f t="shared" si="0"/>
        <v>438.48</v>
      </c>
    </row>
    <row r="36" spans="1:9" ht="36">
      <c r="A36" s="52">
        <v>2.15</v>
      </c>
      <c r="B36" s="53" t="s">
        <v>63</v>
      </c>
      <c r="C36" s="54" t="s">
        <v>62</v>
      </c>
      <c r="D36" s="42" t="s">
        <v>64</v>
      </c>
      <c r="E36" s="43">
        <v>634.5</v>
      </c>
      <c r="F36" s="43">
        <v>1.57</v>
      </c>
      <c r="G36" s="44">
        <f t="shared" si="1"/>
        <v>2.02</v>
      </c>
      <c r="H36" s="44">
        <f t="shared" si="2"/>
        <v>1281.69</v>
      </c>
      <c r="I36" s="61">
        <f t="shared" si="0"/>
        <v>996.16500000000008</v>
      </c>
    </row>
    <row r="37" spans="1:9" ht="48">
      <c r="A37" s="52">
        <f>A36+0.01</f>
        <v>2.1599999999999997</v>
      </c>
      <c r="B37" s="53" t="s">
        <v>95</v>
      </c>
      <c r="C37" s="54" t="s">
        <v>94</v>
      </c>
      <c r="D37" s="42" t="s">
        <v>42</v>
      </c>
      <c r="E37" s="43">
        <v>2243.6</v>
      </c>
      <c r="F37" s="43">
        <v>13.94</v>
      </c>
      <c r="G37" s="44">
        <f t="shared" si="1"/>
        <v>17.899999999999999</v>
      </c>
      <c r="H37" s="44">
        <f t="shared" si="2"/>
        <v>40160.44</v>
      </c>
      <c r="I37" s="61">
        <f t="shared" si="0"/>
        <v>31275.783999999996</v>
      </c>
    </row>
    <row r="38" spans="1:9" ht="48">
      <c r="A38" s="52">
        <f>A37+0.01</f>
        <v>2.1699999999999995</v>
      </c>
      <c r="B38" s="53" t="s">
        <v>97</v>
      </c>
      <c r="C38" s="54" t="s">
        <v>96</v>
      </c>
      <c r="D38" s="42" t="s">
        <v>42</v>
      </c>
      <c r="E38" s="43">
        <v>4367.2</v>
      </c>
      <c r="F38" s="43">
        <v>15.73</v>
      </c>
      <c r="G38" s="44">
        <f t="shared" si="1"/>
        <v>20.2</v>
      </c>
      <c r="H38" s="44">
        <f t="shared" si="2"/>
        <v>88217.44</v>
      </c>
      <c r="I38" s="61">
        <f t="shared" si="0"/>
        <v>68696.055999999997</v>
      </c>
    </row>
    <row r="39" spans="1:9">
      <c r="A39" s="52"/>
      <c r="B39" s="53"/>
      <c r="C39" s="54"/>
      <c r="D39" s="42"/>
      <c r="E39" s="43"/>
      <c r="F39" s="43"/>
      <c r="G39" s="44"/>
      <c r="H39" s="44"/>
    </row>
    <row r="40" spans="1:9">
      <c r="A40" s="46">
        <v>3</v>
      </c>
      <c r="B40" s="47"/>
      <c r="C40" s="48" t="s">
        <v>65</v>
      </c>
      <c r="D40" s="49"/>
      <c r="E40" s="50"/>
      <c r="F40" s="50"/>
      <c r="G40" s="50"/>
      <c r="H40" s="51">
        <f>SUM(H41:H52)</f>
        <v>35338.949999999997</v>
      </c>
    </row>
    <row r="41" spans="1:9" ht="24">
      <c r="A41" s="52">
        <v>3.1</v>
      </c>
      <c r="B41" s="53" t="s">
        <v>67</v>
      </c>
      <c r="C41" s="54" t="s">
        <v>66</v>
      </c>
      <c r="D41" s="42" t="s">
        <v>15</v>
      </c>
      <c r="E41" s="43">
        <v>63.95</v>
      </c>
      <c r="F41" s="43">
        <v>64.83</v>
      </c>
      <c r="G41" s="44">
        <f t="shared" ref="G41:G47" si="4">ROUND(F41+(F41*$H$11),2)</f>
        <v>83.26</v>
      </c>
      <c r="H41" s="44">
        <f t="shared" ref="H41:H47" si="5">ROUND((E41*G41),2)</f>
        <v>5324.48</v>
      </c>
      <c r="I41" s="61">
        <f t="shared" ref="I41:I47" si="6">E41*F41</f>
        <v>4145.8784999999998</v>
      </c>
    </row>
    <row r="42" spans="1:9" ht="36">
      <c r="A42" s="52">
        <f>A41+0.1</f>
        <v>3.2</v>
      </c>
      <c r="B42" s="53" t="s">
        <v>69</v>
      </c>
      <c r="C42" s="54" t="s">
        <v>68</v>
      </c>
      <c r="D42" s="42" t="s">
        <v>15</v>
      </c>
      <c r="E42" s="43">
        <v>127.9</v>
      </c>
      <c r="F42" s="43">
        <v>13.61</v>
      </c>
      <c r="G42" s="44">
        <f t="shared" si="4"/>
        <v>17.48</v>
      </c>
      <c r="H42" s="44">
        <f t="shared" si="5"/>
        <v>2235.69</v>
      </c>
      <c r="I42" s="61">
        <f t="shared" si="6"/>
        <v>1740.7190000000001</v>
      </c>
    </row>
    <row r="43" spans="1:9" ht="36">
      <c r="A43" s="52">
        <f t="shared" ref="A43:A49" si="7">A42+0.1</f>
        <v>3.3000000000000003</v>
      </c>
      <c r="B43" s="53" t="s">
        <v>71</v>
      </c>
      <c r="C43" s="54" t="s">
        <v>70</v>
      </c>
      <c r="D43" s="42" t="s">
        <v>15</v>
      </c>
      <c r="E43" s="43">
        <v>127.9</v>
      </c>
      <c r="F43" s="43">
        <v>31.26</v>
      </c>
      <c r="G43" s="44">
        <f>ROUND(F43+(F43*$H$11),2)</f>
        <v>40.15</v>
      </c>
      <c r="H43" s="44">
        <f t="shared" si="5"/>
        <v>5135.1899999999996</v>
      </c>
      <c r="I43" s="61">
        <f t="shared" si="6"/>
        <v>3998.1540000000005</v>
      </c>
    </row>
    <row r="44" spans="1:9" ht="36">
      <c r="A44" s="52">
        <f t="shared" si="7"/>
        <v>3.4000000000000004</v>
      </c>
      <c r="B44" s="53" t="s">
        <v>91</v>
      </c>
      <c r="C44" s="54" t="s">
        <v>90</v>
      </c>
      <c r="D44" s="42" t="s">
        <v>15</v>
      </c>
      <c r="E44" s="43">
        <v>19.05</v>
      </c>
      <c r="F44" s="43">
        <v>11.96</v>
      </c>
      <c r="G44" s="44">
        <f>ROUND(F44+(F44*$H$11),2)</f>
        <v>15.36</v>
      </c>
      <c r="H44" s="44">
        <f>ROUND((E44*G44),2)</f>
        <v>292.61</v>
      </c>
      <c r="I44" s="61">
        <f t="shared" si="6"/>
        <v>227.83800000000002</v>
      </c>
    </row>
    <row r="45" spans="1:9" ht="48">
      <c r="A45" s="52">
        <f t="shared" si="7"/>
        <v>3.5000000000000004</v>
      </c>
      <c r="B45" s="53" t="s">
        <v>93</v>
      </c>
      <c r="C45" s="54" t="s">
        <v>92</v>
      </c>
      <c r="D45" s="42" t="s">
        <v>15</v>
      </c>
      <c r="E45" s="43">
        <v>19.05</v>
      </c>
      <c r="F45" s="43">
        <v>31.7</v>
      </c>
      <c r="G45" s="44">
        <f>ROUND(F45+(F45*$H$11),2)</f>
        <v>40.71</v>
      </c>
      <c r="H45" s="44">
        <f>ROUND((E45*G45),2)</f>
        <v>775.53</v>
      </c>
      <c r="I45" s="61">
        <f t="shared" si="6"/>
        <v>603.88499999999999</v>
      </c>
    </row>
    <row r="46" spans="1:9" ht="60">
      <c r="A46" s="52">
        <f t="shared" si="7"/>
        <v>3.6000000000000005</v>
      </c>
      <c r="B46" s="53" t="s">
        <v>73</v>
      </c>
      <c r="C46" s="54" t="s">
        <v>72</v>
      </c>
      <c r="D46" s="42" t="s">
        <v>15</v>
      </c>
      <c r="E46" s="43">
        <v>64.05</v>
      </c>
      <c r="F46" s="43">
        <v>141.5</v>
      </c>
      <c r="G46" s="44">
        <f t="shared" si="4"/>
        <v>181.73</v>
      </c>
      <c r="H46" s="44">
        <f t="shared" si="5"/>
        <v>11639.81</v>
      </c>
      <c r="I46" s="61">
        <f t="shared" si="6"/>
        <v>9063.0749999999989</v>
      </c>
    </row>
    <row r="47" spans="1:9" ht="24">
      <c r="A47" s="52">
        <f t="shared" si="7"/>
        <v>3.7000000000000006</v>
      </c>
      <c r="B47" s="53" t="s">
        <v>75</v>
      </c>
      <c r="C47" s="54" t="s">
        <v>74</v>
      </c>
      <c r="D47" s="42" t="s">
        <v>15</v>
      </c>
      <c r="E47" s="43">
        <v>46.8</v>
      </c>
      <c r="F47" s="43">
        <v>129.38</v>
      </c>
      <c r="G47" s="44">
        <f t="shared" si="4"/>
        <v>166.16</v>
      </c>
      <c r="H47" s="44">
        <f t="shared" si="5"/>
        <v>7776.29</v>
      </c>
      <c r="I47" s="61">
        <f t="shared" si="6"/>
        <v>6054.9839999999995</v>
      </c>
    </row>
    <row r="48" spans="1:9" ht="24">
      <c r="A48" s="52">
        <f t="shared" si="7"/>
        <v>3.8000000000000007</v>
      </c>
      <c r="B48" s="53"/>
      <c r="C48" s="54" t="s">
        <v>78</v>
      </c>
      <c r="D48" s="42" t="s">
        <v>16</v>
      </c>
      <c r="E48" s="43">
        <v>20</v>
      </c>
      <c r="F48" s="62" t="s">
        <v>76</v>
      </c>
      <c r="G48" s="63"/>
      <c r="H48" s="64"/>
    </row>
    <row r="49" spans="1:9" ht="24">
      <c r="A49" s="52">
        <f t="shared" si="7"/>
        <v>3.9000000000000008</v>
      </c>
      <c r="B49" s="53"/>
      <c r="C49" s="54" t="s">
        <v>77</v>
      </c>
      <c r="D49" s="42" t="s">
        <v>16</v>
      </c>
      <c r="E49" s="43">
        <v>23</v>
      </c>
      <c r="F49" s="62" t="s">
        <v>76</v>
      </c>
      <c r="G49" s="63"/>
      <c r="H49" s="64"/>
    </row>
    <row r="50" spans="1:9" ht="24">
      <c r="A50" s="57">
        <v>3.1</v>
      </c>
      <c r="B50" s="53"/>
      <c r="C50" s="54" t="s">
        <v>89</v>
      </c>
      <c r="D50" s="42" t="s">
        <v>16</v>
      </c>
      <c r="E50" s="43">
        <v>2</v>
      </c>
      <c r="F50" s="62" t="s">
        <v>76</v>
      </c>
      <c r="G50" s="63"/>
      <c r="H50" s="64"/>
    </row>
    <row r="51" spans="1:9" ht="24">
      <c r="A51" s="52">
        <v>3.11</v>
      </c>
      <c r="B51" s="53" t="s">
        <v>126</v>
      </c>
      <c r="C51" s="54" t="s">
        <v>80</v>
      </c>
      <c r="D51" s="42" t="s">
        <v>15</v>
      </c>
      <c r="E51" s="43">
        <v>1.2</v>
      </c>
      <c r="F51" s="43">
        <v>1401.12</v>
      </c>
      <c r="G51" s="44">
        <f>ROUND(F51+(F51*$H$11),2)</f>
        <v>1799.46</v>
      </c>
      <c r="H51" s="44">
        <f>ROUND((E51*G51),2)</f>
        <v>2159.35</v>
      </c>
      <c r="I51" s="61">
        <f>E51*F51</f>
        <v>1681.3439999999998</v>
      </c>
    </row>
    <row r="52" spans="1:9">
      <c r="A52" s="52"/>
      <c r="B52" s="53"/>
      <c r="C52" s="54"/>
      <c r="D52" s="42"/>
      <c r="E52" s="43"/>
      <c r="F52" s="43"/>
      <c r="G52" s="44"/>
      <c r="H52" s="44"/>
    </row>
    <row r="53" spans="1:9">
      <c r="A53" s="46">
        <v>4</v>
      </c>
      <c r="B53" s="47"/>
      <c r="C53" s="48" t="s">
        <v>100</v>
      </c>
      <c r="D53" s="49"/>
      <c r="E53" s="50"/>
      <c r="F53" s="50"/>
      <c r="G53" s="50"/>
      <c r="H53" s="51">
        <f>SUM(H54:H67)</f>
        <v>30703.069999999996</v>
      </c>
    </row>
    <row r="54" spans="1:9" ht="24">
      <c r="A54" s="52">
        <v>4.0999999999999996</v>
      </c>
      <c r="B54" s="53" t="s">
        <v>99</v>
      </c>
      <c r="C54" s="54" t="s">
        <v>98</v>
      </c>
      <c r="D54" s="42" t="s">
        <v>81</v>
      </c>
      <c r="E54" s="43">
        <v>78.75</v>
      </c>
      <c r="F54" s="43">
        <v>98.61</v>
      </c>
      <c r="G54" s="44">
        <f>ROUND(F54+(F54*$H$11),2)</f>
        <v>126.64</v>
      </c>
      <c r="H54" s="44">
        <f t="shared" ref="H54:H59" si="8">ROUND((E54*G54),2)</f>
        <v>9972.9</v>
      </c>
      <c r="I54" s="61">
        <f t="shared" ref="I54:I66" si="9">E54*F54</f>
        <v>7765.5375000000004</v>
      </c>
    </row>
    <row r="55" spans="1:9" ht="48">
      <c r="A55" s="52">
        <f>A54+0.1</f>
        <v>4.1999999999999993</v>
      </c>
      <c r="B55" s="53" t="s">
        <v>28</v>
      </c>
      <c r="C55" s="54" t="s">
        <v>79</v>
      </c>
      <c r="D55" s="42" t="s">
        <v>34</v>
      </c>
      <c r="E55" s="43">
        <v>45.3</v>
      </c>
      <c r="F55" s="43">
        <v>57.89</v>
      </c>
      <c r="G55" s="44">
        <f>ROUND(F55+(F55*$H$11),2)</f>
        <v>74.349999999999994</v>
      </c>
      <c r="H55" s="44">
        <f t="shared" si="8"/>
        <v>3368.06</v>
      </c>
      <c r="I55" s="61">
        <f t="shared" si="9"/>
        <v>2622.4169999999999</v>
      </c>
    </row>
    <row r="56" spans="1:9" ht="48">
      <c r="A56" s="52">
        <f t="shared" ref="A56:A62" si="10">A55+0.1</f>
        <v>4.2999999999999989</v>
      </c>
      <c r="B56" s="53" t="s">
        <v>102</v>
      </c>
      <c r="C56" s="54" t="s">
        <v>101</v>
      </c>
      <c r="D56" s="42" t="s">
        <v>16</v>
      </c>
      <c r="E56" s="43">
        <v>1</v>
      </c>
      <c r="F56" s="43">
        <v>2878.56</v>
      </c>
      <c r="G56" s="44">
        <f t="shared" ref="G56:G66" si="11">ROUND(F56+(F56*$H$11),2)</f>
        <v>3696.93</v>
      </c>
      <c r="H56" s="44">
        <f t="shared" si="8"/>
        <v>3696.93</v>
      </c>
      <c r="I56" s="61">
        <f t="shared" si="9"/>
        <v>2878.56</v>
      </c>
    </row>
    <row r="57" spans="1:9" ht="108">
      <c r="A57" s="52">
        <f t="shared" si="10"/>
        <v>4.3999999999999986</v>
      </c>
      <c r="B57" s="53" t="s">
        <v>104</v>
      </c>
      <c r="C57" s="54" t="s">
        <v>103</v>
      </c>
      <c r="D57" s="42" t="s">
        <v>16</v>
      </c>
      <c r="E57" s="43">
        <v>1</v>
      </c>
      <c r="F57" s="43">
        <v>227.03</v>
      </c>
      <c r="G57" s="44">
        <f t="shared" si="11"/>
        <v>291.57</v>
      </c>
      <c r="H57" s="44">
        <f t="shared" si="8"/>
        <v>291.57</v>
      </c>
      <c r="I57" s="61">
        <f t="shared" si="9"/>
        <v>227.03</v>
      </c>
    </row>
    <row r="58" spans="1:9" ht="108">
      <c r="A58" s="52">
        <f t="shared" si="10"/>
        <v>4.4999999999999982</v>
      </c>
      <c r="B58" s="53" t="s">
        <v>106</v>
      </c>
      <c r="C58" s="54" t="s">
        <v>105</v>
      </c>
      <c r="D58" s="42" t="s">
        <v>16</v>
      </c>
      <c r="E58" s="43">
        <v>5</v>
      </c>
      <c r="F58" s="43">
        <v>372.3</v>
      </c>
      <c r="G58" s="44">
        <f t="shared" si="11"/>
        <v>478.14</v>
      </c>
      <c r="H58" s="44">
        <f t="shared" si="8"/>
        <v>2390.6999999999998</v>
      </c>
      <c r="I58" s="61">
        <f t="shared" si="9"/>
        <v>1861.5</v>
      </c>
    </row>
    <row r="59" spans="1:9" ht="84">
      <c r="A59" s="52">
        <f t="shared" si="10"/>
        <v>4.5999999999999979</v>
      </c>
      <c r="B59" s="53" t="s">
        <v>108</v>
      </c>
      <c r="C59" s="54" t="s">
        <v>107</v>
      </c>
      <c r="D59" s="42" t="s">
        <v>16</v>
      </c>
      <c r="E59" s="43">
        <v>10</v>
      </c>
      <c r="F59" s="43">
        <v>138.58000000000001</v>
      </c>
      <c r="G59" s="44">
        <f t="shared" si="11"/>
        <v>177.98</v>
      </c>
      <c r="H59" s="44">
        <f t="shared" si="8"/>
        <v>1779.8</v>
      </c>
      <c r="I59" s="61">
        <f t="shared" si="9"/>
        <v>1385.8000000000002</v>
      </c>
    </row>
    <row r="60" spans="1:9" ht="24">
      <c r="A60" s="52">
        <f t="shared" si="10"/>
        <v>4.6999999999999975</v>
      </c>
      <c r="B60" s="53" t="s">
        <v>110</v>
      </c>
      <c r="C60" s="54" t="s">
        <v>109</v>
      </c>
      <c r="D60" s="42" t="s">
        <v>16</v>
      </c>
      <c r="E60" s="43">
        <v>4</v>
      </c>
      <c r="F60" s="43">
        <v>701.67</v>
      </c>
      <c r="G60" s="44">
        <f t="shared" si="11"/>
        <v>901.15</v>
      </c>
      <c r="H60" s="44">
        <f t="shared" ref="H60:H66" si="12">ROUND((E60*G60),2)</f>
        <v>3604.6</v>
      </c>
      <c r="I60" s="61">
        <f t="shared" si="9"/>
        <v>2806.68</v>
      </c>
    </row>
    <row r="61" spans="1:9" ht="36">
      <c r="A61" s="52">
        <f t="shared" si="10"/>
        <v>4.7999999999999972</v>
      </c>
      <c r="B61" s="53" t="s">
        <v>112</v>
      </c>
      <c r="C61" s="54" t="s">
        <v>111</v>
      </c>
      <c r="D61" s="42" t="s">
        <v>16</v>
      </c>
      <c r="E61" s="43">
        <v>10</v>
      </c>
      <c r="F61" s="43">
        <v>377.53</v>
      </c>
      <c r="G61" s="44">
        <f t="shared" si="11"/>
        <v>484.86</v>
      </c>
      <c r="H61" s="44">
        <f t="shared" si="12"/>
        <v>4848.6000000000004</v>
      </c>
      <c r="I61" s="61">
        <f t="shared" si="9"/>
        <v>3775.2999999999997</v>
      </c>
    </row>
    <row r="62" spans="1:9">
      <c r="A62" s="52">
        <f t="shared" si="10"/>
        <v>4.8999999999999968</v>
      </c>
      <c r="B62" s="53" t="s">
        <v>114</v>
      </c>
      <c r="C62" s="54" t="s">
        <v>113</v>
      </c>
      <c r="D62" s="42" t="s">
        <v>16</v>
      </c>
      <c r="E62" s="43">
        <v>4</v>
      </c>
      <c r="F62" s="43">
        <v>48.37</v>
      </c>
      <c r="G62" s="44">
        <f t="shared" si="11"/>
        <v>62.12</v>
      </c>
      <c r="H62" s="44">
        <f t="shared" si="12"/>
        <v>248.48</v>
      </c>
      <c r="I62" s="61">
        <f t="shared" si="9"/>
        <v>193.48</v>
      </c>
    </row>
    <row r="63" spans="1:9" ht="24">
      <c r="A63" s="57">
        <v>4.0999999999999996</v>
      </c>
      <c r="B63" s="53" t="s">
        <v>116</v>
      </c>
      <c r="C63" s="54" t="s">
        <v>115</v>
      </c>
      <c r="D63" s="42" t="s">
        <v>16</v>
      </c>
      <c r="E63" s="43">
        <v>1</v>
      </c>
      <c r="F63" s="43">
        <v>170.82</v>
      </c>
      <c r="G63" s="44">
        <f t="shared" si="11"/>
        <v>219.38</v>
      </c>
      <c r="H63" s="44">
        <f t="shared" si="12"/>
        <v>219.38</v>
      </c>
      <c r="I63" s="61">
        <f t="shared" si="9"/>
        <v>170.82</v>
      </c>
    </row>
    <row r="64" spans="1:9" ht="24">
      <c r="A64" s="52">
        <v>4.1100000000000003</v>
      </c>
      <c r="B64" s="53" t="s">
        <v>118</v>
      </c>
      <c r="C64" s="54" t="s">
        <v>117</v>
      </c>
      <c r="D64" s="42" t="s">
        <v>16</v>
      </c>
      <c r="E64" s="43">
        <v>1</v>
      </c>
      <c r="F64" s="43">
        <v>41.54</v>
      </c>
      <c r="G64" s="44">
        <f t="shared" si="11"/>
        <v>53.35</v>
      </c>
      <c r="H64" s="44">
        <f t="shared" si="12"/>
        <v>53.35</v>
      </c>
      <c r="I64" s="61">
        <f t="shared" si="9"/>
        <v>41.54</v>
      </c>
    </row>
    <row r="65" spans="1:9" ht="24">
      <c r="A65" s="52">
        <v>4.12</v>
      </c>
      <c r="B65" s="53" t="s">
        <v>120</v>
      </c>
      <c r="C65" s="54" t="s">
        <v>119</v>
      </c>
      <c r="D65" s="42" t="s">
        <v>16</v>
      </c>
      <c r="E65" s="43">
        <v>3</v>
      </c>
      <c r="F65" s="43">
        <v>41.54</v>
      </c>
      <c r="G65" s="44">
        <f t="shared" si="11"/>
        <v>53.35</v>
      </c>
      <c r="H65" s="44">
        <f t="shared" si="12"/>
        <v>160.05000000000001</v>
      </c>
      <c r="I65" s="61">
        <f t="shared" si="9"/>
        <v>124.62</v>
      </c>
    </row>
    <row r="66" spans="1:9" ht="24">
      <c r="A66" s="52">
        <v>4.13</v>
      </c>
      <c r="B66" s="53" t="s">
        <v>122</v>
      </c>
      <c r="C66" s="54" t="s">
        <v>121</v>
      </c>
      <c r="D66" s="42" t="s">
        <v>16</v>
      </c>
      <c r="E66" s="43">
        <v>1</v>
      </c>
      <c r="F66" s="43">
        <v>53.45</v>
      </c>
      <c r="G66" s="44">
        <f t="shared" si="11"/>
        <v>68.650000000000006</v>
      </c>
      <c r="H66" s="44">
        <f t="shared" si="12"/>
        <v>68.650000000000006</v>
      </c>
      <c r="I66" s="61">
        <f t="shared" si="9"/>
        <v>53.45</v>
      </c>
    </row>
    <row r="67" spans="1:9">
      <c r="A67" s="52"/>
      <c r="B67" s="53"/>
      <c r="C67" s="54"/>
      <c r="D67" s="42"/>
      <c r="E67" s="43"/>
      <c r="F67" s="43"/>
      <c r="G67" s="44"/>
      <c r="H67" s="44"/>
    </row>
    <row r="68" spans="1:9">
      <c r="A68" s="80" t="s">
        <v>29</v>
      </c>
      <c r="B68" s="80"/>
      <c r="C68" s="80"/>
      <c r="D68" s="80"/>
      <c r="E68" s="80"/>
      <c r="F68" s="80"/>
      <c r="G68" s="80"/>
      <c r="H68" s="56">
        <f>H15+H21+H40+H53</f>
        <v>244067.09000000003</v>
      </c>
      <c r="I68" s="61">
        <f>SUM(I16:I66)</f>
        <v>189104.02430000002</v>
      </c>
    </row>
    <row r="69" spans="1:9">
      <c r="A69" s="9"/>
      <c r="B69" s="10"/>
      <c r="C69" s="10"/>
      <c r="D69" s="10"/>
      <c r="E69" s="10"/>
      <c r="F69" s="11"/>
      <c r="G69" s="10"/>
      <c r="H69" s="12"/>
    </row>
    <row r="70" spans="1:9">
      <c r="A70" s="13"/>
      <c r="B70" s="14"/>
      <c r="C70" s="14"/>
      <c r="D70" s="14"/>
      <c r="E70" s="14"/>
      <c r="F70" s="15"/>
      <c r="G70" s="14"/>
      <c r="H70" s="16"/>
    </row>
    <row r="71" spans="1:9">
      <c r="A71" s="13"/>
      <c r="B71" s="17"/>
      <c r="C71" s="18"/>
      <c r="D71" s="19"/>
      <c r="E71" s="14"/>
      <c r="F71" s="14"/>
      <c r="G71" s="14"/>
      <c r="H71" s="16"/>
    </row>
    <row r="72" spans="1:9">
      <c r="A72" s="20"/>
      <c r="B72" s="21"/>
      <c r="C72" s="22" t="s">
        <v>14</v>
      </c>
      <c r="D72" s="23"/>
      <c r="E72" s="81"/>
      <c r="F72" s="81"/>
      <c r="G72" s="81"/>
      <c r="H72" s="25"/>
    </row>
    <row r="73" spans="1:9">
      <c r="A73" s="26"/>
      <c r="B73" s="21"/>
      <c r="C73" s="27" t="str">
        <f>'[1]Memória de Cálculo'!C32</f>
        <v>Arquiteto(a) ou Engenheiro(a) Civil</v>
      </c>
      <c r="D73" s="28"/>
      <c r="E73" s="21"/>
      <c r="F73" s="29"/>
      <c r="G73" s="21"/>
      <c r="H73" s="30"/>
    </row>
    <row r="74" spans="1:9">
      <c r="A74" s="31"/>
      <c r="B74" s="17"/>
      <c r="C74" s="27" t="str">
        <f>'[1]Memória de Cálculo'!C33</f>
        <v>CAU ou CREA/MG Nº: 00.000/D</v>
      </c>
      <c r="D74" s="32"/>
      <c r="E74" s="17"/>
      <c r="F74" s="33"/>
      <c r="G74" s="17"/>
      <c r="H74" s="34"/>
    </row>
    <row r="75" spans="1:9">
      <c r="A75" s="31"/>
      <c r="B75" s="17"/>
      <c r="C75" s="17"/>
      <c r="D75" s="17"/>
      <c r="E75" s="17"/>
      <c r="F75" s="33"/>
      <c r="G75" s="17"/>
      <c r="H75" s="34"/>
    </row>
    <row r="76" spans="1:9">
      <c r="A76" s="31"/>
      <c r="B76" s="17"/>
      <c r="C76" s="17"/>
      <c r="D76" s="17"/>
      <c r="E76" s="17"/>
      <c r="F76" s="33"/>
      <c r="G76" s="17"/>
      <c r="H76" s="34"/>
    </row>
    <row r="77" spans="1:9">
      <c r="A77" s="13"/>
      <c r="B77" s="17"/>
      <c r="C77" s="18"/>
      <c r="D77" s="14"/>
      <c r="E77" s="82"/>
      <c r="F77" s="82"/>
      <c r="G77" s="35"/>
      <c r="H77" s="16"/>
    </row>
    <row r="78" spans="1:9">
      <c r="A78" s="20"/>
      <c r="B78" s="21"/>
      <c r="C78" s="22" t="s">
        <v>13</v>
      </c>
      <c r="D78" s="23"/>
      <c r="E78" s="81"/>
      <c r="F78" s="81"/>
      <c r="G78" s="24"/>
      <c r="H78" s="25"/>
    </row>
    <row r="79" spans="1:9">
      <c r="A79" s="26"/>
      <c r="B79" s="21"/>
      <c r="C79" s="27" t="str">
        <f>'[1]Memória de Cálculo'!C38</f>
        <v>Prefeito(a) Municipal</v>
      </c>
      <c r="D79" s="28"/>
      <c r="E79" s="21"/>
      <c r="F79" s="29"/>
      <c r="G79" s="21"/>
      <c r="H79" s="30"/>
    </row>
    <row r="80" spans="1:9">
      <c r="A80" s="26"/>
      <c r="B80" s="21"/>
      <c r="C80" s="27"/>
      <c r="D80" s="28"/>
      <c r="E80" s="21"/>
      <c r="F80" s="29"/>
      <c r="G80" s="21"/>
      <c r="H80" s="30"/>
    </row>
    <row r="81" spans="1:8">
      <c r="A81" s="26"/>
      <c r="B81" s="21"/>
      <c r="C81" s="27"/>
      <c r="D81" s="28"/>
      <c r="E81" s="21"/>
      <c r="F81" s="29"/>
      <c r="G81" s="21"/>
      <c r="H81" s="30"/>
    </row>
    <row r="82" spans="1:8">
      <c r="A82" s="36"/>
      <c r="B82" s="37"/>
      <c r="C82" s="37"/>
      <c r="D82" s="37"/>
      <c r="E82" s="37"/>
      <c r="F82" s="38"/>
      <c r="G82" s="37"/>
      <c r="H82" s="39"/>
    </row>
    <row r="83" spans="1:8">
      <c r="A83" s="17"/>
      <c r="B83" s="17"/>
      <c r="C83" s="17"/>
      <c r="D83" s="17"/>
      <c r="E83" s="17"/>
      <c r="F83" s="33"/>
      <c r="G83" s="17"/>
      <c r="H83" s="17"/>
    </row>
  </sheetData>
  <mergeCells count="26">
    <mergeCell ref="E72:G72"/>
    <mergeCell ref="E77:F77"/>
    <mergeCell ref="E78:F78"/>
    <mergeCell ref="F50:H50"/>
    <mergeCell ref="A10:D10"/>
    <mergeCell ref="B1:H1"/>
    <mergeCell ref="B2:H2"/>
    <mergeCell ref="B3:H3"/>
    <mergeCell ref="A14:G14"/>
    <mergeCell ref="A68:G68"/>
    <mergeCell ref="A5:B5"/>
    <mergeCell ref="C5:H5"/>
    <mergeCell ref="A6:H6"/>
    <mergeCell ref="A7:D7"/>
    <mergeCell ref="E7:F7"/>
    <mergeCell ref="G7:H7"/>
    <mergeCell ref="G8:H8"/>
    <mergeCell ref="A9:D9"/>
    <mergeCell ref="E9:H9"/>
    <mergeCell ref="F48:H48"/>
    <mergeCell ref="F49:H49"/>
    <mergeCell ref="A11:D11"/>
    <mergeCell ref="A12:H12"/>
    <mergeCell ref="A8:D8"/>
    <mergeCell ref="E8:F8"/>
    <mergeCell ref="F11:G11"/>
  </mergeCells>
  <pageMargins left="0.511811023622047" right="0.511811023622047" top="0.78740157480314998" bottom="0.78740157480314998" header="0.31496062992126" footer="0.31496062992126"/>
  <pageSetup paperSize="9" scale="69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9l0jCDkNfzCARr8oX4g+gyKMUor+o9NSfBqfROGZCdA=</DigestValue>
    </Reference>
    <Reference Type="http://www.w3.org/2000/09/xmldsig#Object" URI="#idOfficeObject">
      <DigestMethod Algorithm="http://www.w3.org/2001/04/xmlenc#sha256"/>
      <DigestValue>hLlE9ilaYASjz+v5oKQ1s5/jMdMPZGRPumbaaaYst+8=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hub2yzSFwheEr7dMjT0evw237sPMH5sA8xJxuef4WEc=</DigestValue>
    </Reference>
  </SignedInfo>
  <SignatureValue>Zl9l+vqWbyWE8UdeKVz0FZed/FW+s7yWTVLKQKH0WotKiDC07JyGOvDd08BvG4GV9U/yjb5x0a0T
59+2wo2IaXs0T7XqxxiHPOh+h8fuq4qtLpTFLw7lNK99o8Kih5cHBsuFSCsroVPOGB8Ue8FijApo
A76jYHymApZ2+/Se55N7K0S1ej+55qmF1Aej3KYyVJCh0JkvKGFhnAzn2r5goLh20YIzJImCmGlC
cQEQHK8aEDBxZJzGYDtJ/oB5cN3/BQ4np1Kxx/Fl+hgat3LJ6+QyU4+ITKiHeqUqmqeKoT4tlGfg
hMjCpY4cIjWI12mjEoSGGA7MNasyGPrAm17UYQ==</SignatureValue>
  <KeyInfo>
    <X509Data>
      <X509Certificate>MIIHBjCCBO6gAwIBAgIIYwQjAwFqYCswDQYJKoZIhvcNAQELBQAwWTELMAkGA1UEBhMCQlIxEzARBgNVBAoTCklDUC1CcmFzaWwxFTATBgNVBAsTDEFDIFNPTFVUSSB2NTEeMBwGA1UEAxMVQUMgQ0VSVElGSUNBIE1JTkFTIHY1MB4XDTIzMDMwMTIwNDIwMFoXDTI4MDIyOTIwNDIwMFowgb4xCzAJBgNVBAYTAkJSMRMwEQYDVQQKEwpJQ1AtQnJhc2lsMR4wHAYDVQQLExVBQyBDRVJUSUZJQ0EgTUlOQVMgdjUxFzAVBgNVBAsTDjI4OTI1NjQwMDAwMTIxMRkwFwYDVQQLExBWaWRlb2NvbmZlcmVuY2lhMRowGAYDVQQLExFDZXJ0aWZpY2FkbyBQRiBBMzEqMCgGA1UEAxMhU0FNVUVMIEVMSUFTIENPUkRFSVJPOjA4OTcxOTIxNjg0MIIBIjANBgkqhkiG9w0BAQEFAAOCAQ8AMIIBCgKCAQEAul1gkc05hYBVf+miGqjo41sbsYqC7aFnf0BGaSeiNo8E6MCgwyMKyGZ8WCLr5CekcdiAlReOzHjMGtc6k7wjsulzQYT7ogf7ogUmairVHpE9KjwhVNrjaBCwNegadSisdbaKLY3eDSIKrDeiOZeFS8bhHcEUsD3HT9upUXoEF96n+DZyzxkxFoSwXq10ELpjxXuM7UqGsG0y79JjYu67H2vVZQhWYTCAyfkPxJ3W7H6q8mCh+vhekO92xtHoNkfie494pIAVHwggoMIXGZ4YIUBAMVRJj11rb9ga6vIg8j00Tq5RR8iw3EOYluS7F1/IfIyOXcKPRW5qIITW7bqvoQIDAQABo4ICajCCAmYwHwYDVR0jBBgwFoAUP9NcqRlN14gWLZgMrwre4U8kFrAwWQYIKwYBBQUHAQEETTBLMEkGCCsGAQUFBzAChj1odHRwOi8vY2NkLmFjc29sdXRpLmNvbS5ici9sY3IvYWMtY2VydGlmaWNhbWluYXMtc21pbWUtdjUucDdiMIGcBgNVHREEgZQwgZGBHHNhbXVlbGNvcmRlaXJvMDFAaG90bWFpbC5jb22gOAYFYEwBAwGgLxMtMTIwNDE5ODgwODk3MTkyMTY4NDAwMDAwMDAwMDAwMDAwMDAwMDAwMDAwMDAwoBcGBWBMAQMGoA4TDDAwMDAwMDAwMDAwMKAeBgVgTAEDBaAVExMwMDAwMDAwMDAwMDAwMDAwMDAwMGIGA1UdIARbMFkwVwYGYEwBAgNbME0wSwYIKwYBBQUHAgEWP2h0dHA6Ly9jY2QuYWNzb2x1dGkuY29tLmJyL2RvY3MvZHBjLWFjLWNlcnRpZmljYW1pbmFzLXNtaW1lLnBkZjAdBgNVHSUEFjAUBggrBgEFBQcDAgYIKwYBBQUHAwQwgZYGA1UdHwSBjjCBizBDoEGgP4Y9aHR0cDovL2NjZC5hY3NvbHV0aS5jb20uYnIvbGNyL2FjLWNlcnRpZmljYW1pbmFzLXNtaW1lLXY1LmNybDBEoEKgQIY+aHR0cDovL2NjZDIuYWNzb2x1dGkuY29tLmJyL2xjci9hYy1jZXJ0aWZpY2FtaW5hcy1zbWltZS12NS5jcmwwHQYDVR0OBBYEFMXtxbAzjsENTY9z94zeIAffpy+TMA4GA1UdDwEB/wQEAwIF4DANBgkqhkiG9w0BAQsFAAOCAgEAhgJ7VqrAruhw2bAnGHPzws/wU6dWV96FTOImFs5GxjTjDjyjQeszWJJrMdUo6IC3KtrC89D9G6JmlzVKE9vBxByc7uR0XtZfi0viHintX6hVdSZN4Jl2uys6V+yhMm4J1gyTWofuvDwLcESVUY96O7bzPvfRgEpvNvDfLx5Xhi6NBIYLtOKg4ODFwW8CJMEEVTbJV4IaWoqJRyyRoVfvxW5jHyy4PoSP6A2425Rw4+VvuUaIeFlX86zPZ/AO7VtoeXB748ADhmGTXFlEb4q/GpcOQ75J6DhHeb70smy0XqC8fYZVYClpY/TeqQge/jUy5DbGwx9HUABd38ZFm6BL58psY6Gjm3MOOPZtlno6gXBTH3BUYmS888l7bXPRgc1oZ596u2GGhOvMrBdx00MXpvLxNO9Le/KdaA++q8J8IbnIe5JQmpW3r7j6/bsiHNYwwJcmUs5HMt5tTOk590nQe20zx9/7QcE53hsmrEkTENBMYI1kV/OMUuZ6OgHjj+kbdUdIWa5aEd6Cr9V9i2FRmpMhw5X3m8I4PVJJ4coz768fuUXbZmqoOd7RrGTKnGuY5vLpha7SXuqH0MxPSUM+yvGNkazPqcjeDkFZMKhCCUDzOW6QWxPRJJY8gySd2bSJe00lZ4sG+k3QiULZmoTIw5Bjf4EHwJjZx2NmkE0Ojos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UWT6/LjEjB/AwVgZ9knweCsO94tYoJdKkD1WK58wc1k=</DigestValue>
      </Reference>
      <Reference URI="/xl/calcChain.xml?ContentType=application/vnd.openxmlformats-officedocument.spreadsheetml.calcChain+xml">
        <DigestMethod Algorithm="http://www.w3.org/2001/04/xmlenc#sha256"/>
        <DigestValue>uIOD2PDrpY5OtsbW7v/pojalGOj69UxL0bEYUl1EJC8=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drawing1.xml?ContentType=application/vnd.openxmlformats-officedocument.drawing+xml">
        <DigestMethod Algorithm="http://www.w3.org/2001/04/xmlenc#sha256"/>
        <DigestValue>2qYudy+V7Ep0inHG+oZx8Yd/JszUjiI2z5JDyCZMeOQ=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oW/GtbEAeQ3Y5ajlrzL+iR2oRhwuoU2KOW8xbzEsto0=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iPn+e4ZQ7uJyC4Cc+EY8StzcWnSZ4wHwpQDvLbdivnY=</DigestValue>
      </Reference>
      <Reference URI="/xl/media/image1.jpeg?ContentType=image/jpeg">
        <DigestMethod Algorithm="http://www.w3.org/2001/04/xmlenc#sha256"/>
        <DigestValue>9v2tJf/AHxys+1MzF58sBpOwtXimy8mw949LB+Z1djM=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ypx7tdBiJaRxkYfNX+/4ZnaM8jWLysq+jyPkCHsTzjQ=</DigestValue>
      </Reference>
      <Reference URI="/xl/sharedStrings.xml?ContentType=application/vnd.openxmlformats-officedocument.spreadsheetml.sharedStrings+xml">
        <DigestMethod Algorithm="http://www.w3.org/2001/04/xmlenc#sha256"/>
        <DigestValue>Hw1VOX+SZq28XPRKUzTQy1y91p0OAgzq6GJEhkv7gEc=</DigestValue>
      </Reference>
      <Reference URI="/xl/styles.xml?ContentType=application/vnd.openxmlformats-officedocument.spreadsheetml.styles+xml">
        <DigestMethod Algorithm="http://www.w3.org/2001/04/xmlenc#sha256"/>
        <DigestValue>U7HzpspRk10WK1em7vE2OfsCysgRg8r54/KdVn3he+E=</DigestValue>
      </Reference>
      <Reference URI="/xl/theme/theme1.xml?ContentType=application/vnd.openxmlformats-officedocument.theme+xml">
        <DigestMethod Algorithm="http://www.w3.org/2001/04/xmlenc#sha256"/>
        <DigestValue>4hLEz3w+8GJY+8aFsPjlIiFRY3GypxMs2GArvDwKLVk=</DigestValue>
      </Reference>
      <Reference URI="/xl/workbook.xml?ContentType=application/vnd.openxmlformats-officedocument.spreadsheetml.sheet.main+xml">
        <DigestMethod Algorithm="http://www.w3.org/2001/04/xmlenc#sha256"/>
        <DigestValue>ujdBcihpgL1ZYHO5LP05fYItJW0YMdPMAv2Bujh9q4o=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HOwW4CWL2ZtcmXn2PRdjZ4xDpusMRX4TfMGn/xXVM4M=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2024-10-01T16:40:05Z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2024-10-01T16:40:05Z</xd:SigningTime>
          <xd:SigningCertificate>
            <xd:Cert>
              <xd:CertDigest>
                <DigestMethod Algorithm="http://www.w3.org/2001/04/xmlenc#sha256"/>
                <DigestValue>YYltssOqPlk8hVgaJ8YKZbbmW/qqmCJDteCVEd+7XUo=</DigestValue>
              </xd:CertDigest>
              <xd:IssuerSerial>
                <X509IssuerName>CN=AC CERTIFICA MINAS v5, OU=AC SOLUTI v5, O=ICP-Brasil, C=BR</X509IssuerName>
                <X509SerialNumber>7134866205477330987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FjCCBP6gAwIBAgIBCzANBgkqhkiG9w0BAQ0FADBvMQswCQYDVQQGEwJCUjETMBEGA1UEChMKSUNQLUJyYXNpbDE0MDIGA1UECxMrQXV0b3JpZGFkZSBDZXJ0aWZpY2Fkb3JhIFJhaXogQnJhc2lsZWlyYSB2NTEVMBMGA1UEAxMMQUMgU09MVVRJIHY1MB4XDTE5MDIwNTE0MzY0M1oXDTI5MDMwMjExNTg1OVowWTELMAkGA1UEBhMCQlIxEzARBgNVBAoTCklDUC1CcmFzaWwxFTATBgNVBAsTDEFDIFNPTFVUSSB2NTEeMBwGA1UEAxMVQUMgQ0VSVElGSUNBIE1JTkFTIHY1MIICIjANBgkqhkiG9w0BAQEFAAOCAg8AMIICCgKCAgEAt3EZvviHaCLuaPgCUFpjBiQ/Q4p1NsRvZOmcj9dFJUYZM702s0dGrb1xYH4Xd/oVaDutlae87c0MYxQFXd69TkTBgVQcrO1vQA0siK24t05SxW+4OlfKLYCPfqOKmaAKjC5Hm72gRDf4EUVmkrVHGaoTftpP1NLJploYsLkHOfaTcxOnkjwNBB+fcVsxbDRy7XKqGnsvoz4PNendKIqHD2uLwM0xQmLGUSJcY2jLJC2bH3Zx1PTjKPDq7epV2bo72V+PJ/cMkwKgnmrvR6oCap6izHSMBkgl5lu+ld7Lc6S004nxytu661onqlcdJgmRC08r6WE+ad/X6Do6Mu3spfFTBzH/L0ZlN3p6Kd6p/XQVkMpHUvPrI8eOSmnsiPE5qNBuCmaCxt0QdTBnFarWMpI2RK5HAX7GNNs7TBPk2WSLnJrrmQ4Ot1QCrIybe/ncd97y1pr6EffSb8CmrNhzoPLLx8jHHO+M8iYxy8TaT9ei56h3QTapl4XQ6aWdP415hV4F5gJ3vg0NHSgEy177cBaACKJKuRHFmZHoowh1KQvIk/stg577B8IB3ZJQ6dRyc37MpTGo6Rs4WagYxaWQCYYJ90wr/FpYDOSOdRmT06BvmVg/LkhiEjJR6PQOCcrvLqNXlULihsZ9IYobPuMbliPkcfa081glKF8htzD5fpkCAwEAAaOCAdEwggHNMB0GA1UdDgQWBBQ/01ypGU3XiBYtmAyvCt7hTyQWsDAPBgNVHRMBAf8EBTADAQH/MB8GA1UdIwQYMBaAFErHl9y4Wa0KBztHVSbf1bInrnpxMIHvBgNVHSAEgecwgeQwSgYGYEwBAgQtMEAwPgYIKwYBBQUHAgEWMmh0dHBzOi8vY2NkLmFjc29sdXRpLmNvbS5ici9kb2NzL2RwYy1hYy1zb2x1dGkucGRmMEoGBmBMAQIBYDBAMD4GCCsGAQUFBwIBFjJodHRwczovL2NjZC5hY3NvbHV0aS5jb20uYnIvZG9jcy9kcGMtYWMtc29sdXRpLnBkZjBKBgZgTAECA1swQDA+BggrBgEFBQcCARYyaHR0cHM6Ly9jY2QuYWNzb2x1dGkuY29tLmJyL2RvY3MvZHBjLWFjLXNvbHV0aS5wZGYweAYDVR0fBHEwbzA1oDOgMYYvaHR0cDovL2NjZC5hY3NvbHV0aS5jb20uYnIvbGNyL2FjLXNvbHV0aS12NS5jcmwwNqA0oDKGMGh0dHA6Ly9jY2QyLmFjc29sdXRpLmNvbS5ici9sY3IvYWMtc29sdXRpLXY1LmNybDAOBgNVHQ8BAf8EBAMCAQYwDQYJKoZIhvcNAQENBQADggIBAGLG02EKsbfvrRI7BGK7kXaS4Vn3RNk5DUi8oKI1QF10vkxu0vcW65xnM5g1mppPwZmYdCfUt6iYRoWFsxYZjw9zsKcX0q7z2s37BTbpkVjjBJKryjzen6JC3yI7V061H8DNTWf5fUmPob4lzkgyuJ5BnkuacZ/3kOm5zfRzt5ijCrshViCJDDKKdTlCIjzNabirrKpqaX18fGshvFsIFjuhkHiiUP1uhhzo9v/cHDKZDJT1z18NDz396Fs8YLUMNImU5my3lm5ZAM8+VT/4+pxUVIMj1SzfUvl6EymPRZlQujHVDB1P7lyXFFP2HkrCgegr5YPYPToKmdvivAlWWhHR8UsUwSVfIj9Rq+z3CgZymHO+h5L1XpaGuLdq9qNvYkwMPt3M8HXO+wyrNOoAo1Uw4V3TkahjYw3yv1EEAU9U6McUHWFwOW4TiESYF7V+wyTfhbiwWiqWepmH1ZGHXqhUcjp3gmpsMwlN5TzUjrSVOg0uMeAbYyQkecgPI0LFpbAwcXbdOKhEXq9CsKvic8VCqh7H+A1chNlI3GiKZWoFqQ4jArlgxOYHUVFEj1+1LacPZWKnQBGVlH2CM8LcLVKTAPBwMNTaonc99vZmw6oVRWMJhLAsRRT7SnkABYH+VnpxHG4A3xSy7G8btWe+E5u9Msknf3c1nM9qkosEOPZ8</xd:EncapsulatedX509Certificate>
            <xd:EncapsulatedX509Certificate>MIIGPjCCBCagAwIBAgIBCzANBgkqhkiG9w0BAQ0FADCBlzELMAkGA1UEBhMCQlIxEzARBgNVBAoMCklDUC1CcmFzaWwxPTA7BgNVBAsMNEluc3RpdHV0byBOYWNpb25hbCBkZSBUZWNub2xvZ2lhIGRhIEluZm9ybWFjYW8gLSBJVEkxNDAyBgNVBAMMK0F1dG9yaWRhZGUgQ2VydGlmaWNhZG9yYSBSYWl6IEJyYXNpbGVpcmEgdjUwHhcNMTgwNjI5MTg1NTIwWhcNMjkwMzAyMTIwMDIwWjBvMQswCQYDVQQGEwJCUjETMBEGA1UEChMKSUNQLUJyYXNpbDE0MDIGA1UECxMrQXV0b3JpZGFkZSBDZXJ0aWZpY2Fkb3JhIFJhaXogQnJhc2lsZWlyYSB2NTEVMBMGA1UEAxMMQUMgU09MVVRJIHY1MIICIjANBgkqhkiG9w0BAQEFAAOCAg8AMIICCgKCAgEAtoQbmI4YZawD53+Un9kiyaLa1Yf0OtZ1HtRX8dEJ/a8gMegdj8octdGAid1SKe7IMYRCN554iZldoDhfK7YLJxbjQaT/OfA7fRu6uA7z7joS34zdYhEN4P4EgL3DTCQPVzStjExIhu+qG0VV4cuZQ8n+jrRL653/liXqTwgVJd1YHZO/vQnjWWUmuANO1Gxp/cIRjASUenWfT0LV3Uiu9x9ZwYi/fS6eX7ihmpxVgRrzf717EcYZziVjNJj/wwLRbVs4pgz005d+W96iqxhi0Hb/f4rBYqYci9DwEFzYdvkkk62KbrbHw+lhpGXdQs+wHPYR8rh6nxdNwMuXLyF1UU9EXxy5TGsrbQmCdjWVDcJs2ViLDcmBHSdvLcgkOQYj7vCw5Mpfu+7s2veGa0H/U+FrdYSn4JXy9E78TNcRv5mV1y98eDR4iHSSJMPcPmn54QImkoXwch6t5EmmPEd1FpPD0bw5cs8Fm30GFkIH1245ANRI298V9s3qcR+hHTKianI7uFmrgZEPu8hl8rNnQmAo1q8XOShp8h9XB1xh6I9yETNX+LbaPsoZ7iFNbvQ6+TLxBzM6wcKaT9eW6DXscIRFviyqeLy2finG9IE9hGYVeWoLl2uGVqFr124HTLppej/0Wbfel7QjDL0I99u2vKviD14J+2E+UBLjsFgOf5UCAwEAAaOBuzCBuDAUBgNVHSAEDTALMAkGBWBMAQEuMAAwPwYDVR0fBDgwNjA0oDKgMIYuaHR0cDovL2FjcmFpei5pY3BicmFzaWwuZ292LmJyL0xDUmFjcmFpenY1LmNybDAfBgNVHSMEGDAWgBRpqL512cTvbOcTReRhbuVo+LZAXjAdBgNVHQ4EFgQUSseX3LhZrQoHO0dVJt/VsieuenEwDwYDVR0TAQH/BAUwAwEB/zAOBgNVHQ8BAf8EBAMCAQYwDQYJKoZIhvcNAQENBQADggIBAHTHprVP4HJFNsMWtG/1uj+CRSITHaIqKokRSoDFGRuxKLWNAXv1G59Ioyn0iiQimDUijBSVizNBHRFYpxs6J+0Ju9z8cHUWahqBkqhMLNNzPDjWCgxiBCGwMHvkSku1nJHkKf0Tbo7XL5GvZTE7rXY4phop6hqImfCPdaG9uoI2RENAuGF5Vsa/7I7x3pbKwQV78UbmrFfCoLrZB8e3pawY5JVxZU5PHyf59A+g8l9o5g7IqMtkKdpq2r52q/1SRaRZHWYwMc2o823nb57fjP+n21Ccxnve2j3a1lmsCbpvfwgkku9xTzOE3BhTSFYMUGeD7FUfSmztTxuvtYGG4dKqfHXYmKE/GHtrKwbj4zU9DNsItO4BXCGnJg+Cm/1qJAvCBT8NHMwPp82jvxc7JC3KSREmLFQfhj5ndMi0T/B0HWhOEpe30GeZQToRxjPjV68UBjURNzEybWMTQwPf5hx6TtxCQ1ogUNR9Em/qmt3EWxXB+JDv3CgjeCNgzQQ8AQHdAvRYDu7z8xNhTaE+SL9+Ctp1LS9O9n8Miu4ZwsG/WP0A36ftUQSZ9QizDue2iS4HCvK8qhBWmqq8bF5pnPWCXSxxj7x+rKo648BBJSKpd4B5sQW+YG43ONUuE6VmFio4ofrwjvf+xZVoghfkADeq6/5hsGNJsLzXDfr6hCDB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</vt:lpstr>
      <vt:lpstr>PL!Area_de_impressao</vt:lpstr>
      <vt:lpstr>PL!Titulos_de_impressao</vt:lpstr>
    </vt:vector>
  </TitlesOfParts>
  <Manager/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GEPAD</dc:creator>
  <cp:keywords/>
  <dc:description/>
  <cp:lastModifiedBy>licitII</cp:lastModifiedBy>
  <cp:lastPrinted>2024-08-05T12:03:23Z</cp:lastPrinted>
  <dcterms:created xsi:type="dcterms:W3CDTF">1998-10-30T18:34:56Z</dcterms:created>
  <dcterms:modified xsi:type="dcterms:W3CDTF">2024-10-01T16:43:06Z</dcterms:modified>
  <cp:category/>
</cp:coreProperties>
</file>